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15" sheetId="1" r:id="rId3"/>
    <sheet state="hidden" name="Oil price" sheetId="2" r:id="rId4"/>
  </sheets>
  <definedNames/>
  <calcPr/>
</workbook>
</file>

<file path=xl/comments1.xml><?xml version="1.0" encoding="utf-8"?>
<comments xmlns:r="http://schemas.openxmlformats.org/officeDocument/2006/relationships" xmlns="http://schemas.openxmlformats.org/spreadsheetml/2006/main">
  <authors>
    <author/>
  </authors>
  <commentList>
    <comment authorId="0" ref="B2">
      <text>
        <t xml:space="preserve">Source: U.S. Energy Information Administration</t>
      </text>
    </comment>
  </commentList>
</comments>
</file>

<file path=xl/sharedStrings.xml><?xml version="1.0" encoding="utf-8"?>
<sst xmlns="http://schemas.openxmlformats.org/spreadsheetml/2006/main" count="187" uniqueCount="106">
  <si>
    <r>
      <rPr>
        <color rgb="FFFF0000"/>
      </rPr>
      <t>KEY:</t>
    </r>
    <r>
      <t xml:space="preserve"> black = primary source data; </t>
    </r>
    <r>
      <rPr>
        <color rgb="FF0000FF"/>
      </rPr>
      <t>blue = IOR estimate, analysis, and/or calculation</t>
    </r>
  </si>
  <si>
    <t>January</t>
  </si>
  <si>
    <t>February</t>
  </si>
  <si>
    <t>March</t>
  </si>
  <si>
    <t>April</t>
  </si>
  <si>
    <t>May</t>
  </si>
  <si>
    <t>June</t>
  </si>
  <si>
    <t>July</t>
  </si>
  <si>
    <t>August</t>
  </si>
  <si>
    <t>September</t>
  </si>
  <si>
    <t>October</t>
  </si>
  <si>
    <t>November</t>
  </si>
  <si>
    <t>December</t>
  </si>
  <si>
    <t>Average</t>
  </si>
  <si>
    <t>Total</t>
  </si>
  <si>
    <t>Total exports</t>
  </si>
  <si>
    <t>Federal + KRG exports (bbl)</t>
  </si>
  <si>
    <t>Federal + KRG exports (bpd)</t>
  </si>
  <si>
    <t>Federal exports</t>
  </si>
  <si>
    <t>Total federal exports (bbl)</t>
  </si>
  <si>
    <t>Total federal exports (bpd)</t>
  </si>
  <si>
    <t>Basra exports (bbl)</t>
  </si>
  <si>
    <t>Basra exports (bpd)</t>
  </si>
  <si>
    <t>Basra Light (bpd)</t>
  </si>
  <si>
    <t>Basra Heavy (bpd)</t>
  </si>
  <si>
    <t>Crude loaded at SPMs (bpd)</t>
  </si>
  <si>
    <t>na</t>
  </si>
  <si>
    <t>Crude loaded at ABOT and KAAOT (bpd)</t>
  </si>
  <si>
    <t>Federal exports via Ceyhan (bbl)</t>
  </si>
  <si>
    <t>Federal exports via Ceyhan (bpd)</t>
  </si>
  <si>
    <t>Average SOMO sale price ($/bbl)</t>
  </si>
  <si>
    <t>Average Kirkuk SOMO sale price ($/bbl)</t>
  </si>
  <si>
    <t>Average Brent price</t>
  </si>
  <si>
    <t>Average SOMO discount vs. Brent ($)</t>
  </si>
  <si>
    <t>Average SOMO discount vs. Brent (%)</t>
  </si>
  <si>
    <t>Federal finances</t>
  </si>
  <si>
    <t>Total federal oil revenue ($)</t>
  </si>
  <si>
    <t>Total expenditures (IQD)</t>
  </si>
  <si>
    <t>no data</t>
  </si>
  <si>
    <t>Sovereign expenses (IQD)</t>
  </si>
  <si>
    <t>Sovereign expenses as % of total</t>
  </si>
  <si>
    <t>Ground forces expenditures (IQD)</t>
  </si>
  <si>
    <t>KRG exports according to the KRG</t>
  </si>
  <si>
    <t>Pipeline throughput (bbl)</t>
  </si>
  <si>
    <t>Pipeline monthly average (bpd)</t>
  </si>
  <si>
    <t>Independent exports (bbl)</t>
  </si>
  <si>
    <t>Independent exports (bpd)</t>
  </si>
  <si>
    <t xml:space="preserve">Transfers to SOMO (bbl) </t>
  </si>
  <si>
    <t>Transfers to SOMO (bpd)</t>
  </si>
  <si>
    <t>Pipeline exports from KRG-op fields (bbl)</t>
  </si>
  <si>
    <t>Pipeline exports from KRG-op fields (bpd)</t>
  </si>
  <si>
    <t>Pipeline exports from NOC-op fields (bbl)</t>
  </si>
  <si>
    <t>Pipeline exports from NOC-op fields (bpd)</t>
  </si>
  <si>
    <t>KRG obligation to SOMO</t>
  </si>
  <si>
    <t>KRG oil delivery versus Jan. 23 expectations</t>
  </si>
  <si>
    <t>KRG independent sale price (estimated)</t>
  </si>
  <si>
    <t>KRG exports according to Baghdad</t>
  </si>
  <si>
    <t>Independent KRG exports (bbl)</t>
  </si>
  <si>
    <t>Independent KRG exports (bpd)</t>
  </si>
  <si>
    <t>Transfers to SOMO (bbl)</t>
  </si>
  <si>
    <t>KRG oil delivery versus 550k expectations</t>
  </si>
  <si>
    <t>Estimated value of KRG indy exports ($)</t>
  </si>
  <si>
    <t>Budget payments to KRG</t>
  </si>
  <si>
    <t>Baghdad payment to KRG (IQD)</t>
  </si>
  <si>
    <t>Baghdad payment to KRG ($, based on 1200 IQD:$1)</t>
  </si>
  <si>
    <t>Analysis of KRG-Baghdad oil deal</t>
  </si>
  <si>
    <t>KRG 17% according to plain reading of budget law (IQD)</t>
  </si>
  <si>
    <t>n/a</t>
  </si>
  <si>
    <t>Peshmerga share (IQD)</t>
  </si>
  <si>
    <t>Theoretical full KRG budget payment (IQD)</t>
  </si>
  <si>
    <t>Theoretical obligation to KRG using Jan. 23 calculation</t>
  </si>
  <si>
    <t>Theoretical obligation to KRG using 550k calculation</t>
  </si>
  <si>
    <t>Implied $/bbl paid by Baghdad</t>
  </si>
  <si>
    <t>Federal revenue from Ceyhan sales ($)</t>
  </si>
  <si>
    <t>Baghdad "profit/loss" on KRG deal ($)</t>
  </si>
  <si>
    <t>KRG finances</t>
  </si>
  <si>
    <t>Value of KRG indy exports ($, estimated)</t>
  </si>
  <si>
    <t>Baghdad budget payment</t>
  </si>
  <si>
    <t>Value of KRG budget payments + indy exports</t>
  </si>
  <si>
    <t>Oil-related revenue</t>
  </si>
  <si>
    <t>IOC payments</t>
  </si>
  <si>
    <t>Pipeline to Ceyhan</t>
  </si>
  <si>
    <t>Downtime (hours)</t>
  </si>
  <si>
    <t>Downtime (days)</t>
  </si>
  <si>
    <t>Average pipeline flow when operating (bpd)</t>
  </si>
  <si>
    <t>Unexported barrels (bbl)</t>
  </si>
  <si>
    <t>Economic loss due to pipeline downtime</t>
  </si>
  <si>
    <t>Production capacity for fields under KRG control</t>
  </si>
  <si>
    <t>K1 Area fields (Baba, Jambur, Khabbaz)</t>
  </si>
  <si>
    <t>Bai Hassan/Avana Dome</t>
  </si>
  <si>
    <t>Khurmala</t>
  </si>
  <si>
    <t>Taq Taq</t>
  </si>
  <si>
    <t>Tawke</t>
  </si>
  <si>
    <t>Ain Zaleh</t>
  </si>
  <si>
    <t>Demir Dagh</t>
  </si>
  <si>
    <t xml:space="preserve">Shaikhan </t>
  </si>
  <si>
    <t>Sarqala</t>
  </si>
  <si>
    <t>Khor Mor</t>
  </si>
  <si>
    <t>Akri Bijeel</t>
  </si>
  <si>
    <t>Sarsang</t>
  </si>
  <si>
    <t>Footnotes on sourcing. Relevant cell number in []
[7:A] Source: federal Oil MoO, except where otherwise noted
[12:A] Estimate based on Basra tanker data. Level of confidence: +/- 3%. 
[13:A] Estimate based on Basra tanker data. Level of confidence: +/- 3%. 
[14:A] Estimate based on Basra tanker data. Level of confidence: +/- 3%. 
[15:A] Estimate based on Basra tanker data. Level of confidence: +/- 3%.
[19:H] Federal northern exports virtually stopped so reliable pricing data not available. Using average SOMO price as proxy.  
[19:I] Federal northern exports virtually stopped so reliable pricing data not available. Using average SOMO price as proxy. 
[19:J] Using average SOMO price as proxy due to near absence of exports 
[24:A] Source: federal Oil Ministry
[25:A] Source: senior Iraqi government official
[26:A] Source: senior Iraqi government official
[27:A] Source: senior Iraqi government official
[28:A] Source: senior Iraqi government official
[29:A] Source: KRG MNR (April to Dec), senior NOC official (Jan to March)
[34:C] Baghdad and KRG report almost identical amounts of oil for January plus February. Differences between monthly figures are likely due to a delay in SOMO calculating transfers of oil designated from KRG storage tanks at the end of the month.
[34:D] No KRG data available for March. Using Baghdad data here instead.
[34:E] Includes 1,182,094 million bbl of crude in KRG storage that was designated to SOMO on April 30. SOMO presumably did not recognize receipt of the oil until May. This accounts for almost the entire discrepancy between KRG and SOMO numbers for this month.
[40:A] On Jan. 23, 2015, Iraqi Oil Minister Adil abd al-Mahdi agreed with KRG PM Barzani and MNR Ashti Hawrami to a daily oil delivery schedule, which was subsequently published by the MNR. These monthly average expectations are calculated from the purported daily supply agreement.
[42:A] Estimate for January-June is based on assumption of $5 discount to SOMO price, accounting for political risk premium and extra transport fees. (We would not be surprised if this price were roughly $3 higher or lower.) For July to December, IOR reporting suggests KRG oil was sold at a $10 discount to Brent spot prices.
[43:A] Source: Oil Ministry data obtained by Iraq Oil Report, except where otherwise noted
[44:D] It's odd that the March total is exactly the same as February. However, we've confirmed daily throughput data for both months, and they happen to add up to the same total.
[46:J] MoO estimates based on stated capacity of tankers loading KRG crude at Ceyhan 
[53:A] Whereas KRG evaluated its compliance with the oil deal by comparing its oil deliveries against the Jan. 23 deal, Baghdad officials typically compared KRG deliveries against the 550,000 bpd mark set in the 2015 budget law. Thus, this row compares KRG deliveries to this budget provision.
[54:A] Note that actual KRG revenue is likely significantly lower, due to pipeline transit fees, shipping/chartering fees, political/legal risk discounts off the oil price, and discounting for forward sales.
[55:A] Source: federal and KRG ministries of finance
[56:G] 167tn IQD / $139 million payment was allocated but never transferred
[59:A] Calculation method: 17% of (total expenditures - sovereign expenditures)
[60:A] Calculation method: 12.6% of total ground forces expenditures. (12.6% is Baghdad's assumption of KRG proportion of Iraqi population.)
[61:A] Calculation: 17% after sovereign expenses + Peshmerga budget
[62:A] Calculation method: (KRG 17% after sovereign expenses + Peshmerga dues) * (actual oil deliver to SOMO / oil supposed to be delivered under Jan. 23 agreement)
[63A] Calculation method: (KRG 17% after sovereign expenses + Peshmerga dues) * (actual oil delivered to SOMO / 550,000 bpd expectation in budget law)
[64A] Both sides denied that the KRG was "selling" oil to SOMO under this deal. Nonetheless, we can hypothetically examine the deal to see how much revenue the KRG is getting for each barrel handed over to SOMO.
[78:A] Amounts are estimated based on understanding of independent sales
[73:A] Sourcing: KRG MNR, except where otherwise noted
[75:A] Sourcing: KRG MNR, except where otherwise noted
[75:I] official MNR report said "9 days" / 221 hours was the estimate compiled by IOR
[77:I] official MNR report said "9 days" / 221 hours was the estimate compiled by IOR
[79:A] Not indicative of sustained flow rates. Figures are maximum capacities.
[81:A] Source: Iraq Oil Ministry data</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</si>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</sst>
</file>

<file path=xl/styles.xml><?xml version="1.0" encoding="utf-8"?>
<styleSheet xmlns="http://schemas.openxmlformats.org/spreadsheetml/2006/main" xmlns:x14ac="http://schemas.microsoft.com/office/spreadsheetml/2009/9/ac" xmlns:mc="http://schemas.openxmlformats.org/markup-compatibility/2006">
  <fonts count="12">
    <font>
      <sz val="12.0"/>
      <color rgb="FF000000"/>
      <name val="Calibri"/>
    </font>
    <font>
      <sz val="9.0"/>
      <color rgb="FF000000"/>
      <name val="Calibri"/>
    </font>
    <font/>
    <font>
      <sz val="9.0"/>
      <name val="Calibri"/>
    </font>
    <font>
      <b/>
      <sz val="9.0"/>
      <color rgb="FFFFFFFF"/>
      <name val="Calibri"/>
    </font>
    <font>
      <b/>
      <sz val="9.0"/>
      <color rgb="FF000000"/>
      <name val="Calibri"/>
    </font>
    <font>
      <sz val="9.0"/>
      <color rgb="FF0000FF"/>
      <name val="Calibri"/>
    </font>
    <font>
      <sz val="9.0"/>
    </font>
    <font>
      <sz val="7.0"/>
      <color rgb="FF000000"/>
      <name val="Calibri"/>
    </font>
    <font>
      <b/>
      <sz val="11.0"/>
      <color rgb="FFFFFFFF"/>
      <name val="Calibri"/>
    </font>
    <font>
      <b/>
      <sz val="11.0"/>
      <name val="Calibri"/>
    </font>
    <font>
      <sz val="11.0"/>
      <name val="Calibri"/>
    </font>
  </fonts>
  <fills count="5">
    <fill>
      <patternFill patternType="none"/>
    </fill>
    <fill>
      <patternFill patternType="lightGray"/>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s>
  <borders count="3">
    <border/>
    <border>
      <top style="thin">
        <color rgb="FFFF9900"/>
      </top>
      <bottom style="thin">
        <color rgb="FFFF9900"/>
      </bottom>
    </border>
    <border>
      <left style="thin">
        <color rgb="FFFF9900"/>
      </left>
      <top style="thin">
        <color rgb="FFFF9900"/>
      </top>
      <bottom style="thin">
        <color rgb="FFFF9900"/>
      </bottom>
    </border>
  </borders>
  <cellStyleXfs count="1">
    <xf borderId="0" fillId="0" fontId="0" numFmtId="0" applyAlignment="1" applyFont="1"/>
  </cellStyleXfs>
  <cellXfs count="45">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0"/>
    </xf>
    <xf borderId="2" fillId="2" fontId="1" numFmtId="0" xfId="0" applyAlignment="1" applyBorder="1" applyFont="1">
      <alignment horizontal="center" readingOrder="0" shrinkToFit="0" vertical="center" wrapText="0"/>
    </xf>
    <xf borderId="1" fillId="0" fontId="2" numFmtId="0" xfId="0" applyBorder="1" applyFont="1"/>
    <xf borderId="0" fillId="3" fontId="3" numFmtId="0" xfId="0" applyAlignment="1" applyFill="1" applyFont="1">
      <alignment vertical="center"/>
    </xf>
    <xf borderId="0" fillId="3" fontId="4" numFmtId="0" xfId="0" applyAlignment="1" applyFont="1">
      <alignment horizontal="center" shrinkToFit="0" vertical="center" wrapText="0"/>
    </xf>
    <xf borderId="0" fillId="3" fontId="4" numFmtId="0" xfId="0" applyAlignment="1" applyFont="1">
      <alignment horizontal="center" shrinkToFit="0" vertical="center" wrapText="0"/>
    </xf>
    <xf borderId="0" fillId="0" fontId="3" numFmtId="0" xfId="0" applyAlignment="1" applyFont="1">
      <alignment vertical="center"/>
    </xf>
    <xf borderId="0" fillId="0" fontId="1" numFmtId="0" xfId="0" applyAlignment="1" applyFont="1">
      <alignment horizontal="right" shrinkToFit="0" vertical="center" wrapText="0"/>
    </xf>
    <xf borderId="0" fillId="4" fontId="5" numFmtId="0" xfId="0" applyAlignment="1" applyFill="1" applyFont="1">
      <alignment shrinkToFit="0" vertical="center" wrapText="0"/>
    </xf>
    <xf borderId="0" fillId="4" fontId="3" numFmtId="0" xfId="0" applyAlignment="1" applyFont="1">
      <alignment vertical="center"/>
    </xf>
    <xf borderId="0" fillId="0" fontId="6" numFmtId="0" xfId="0" applyAlignment="1" applyFont="1">
      <alignment vertical="center"/>
    </xf>
    <xf borderId="0" fillId="0" fontId="1" numFmtId="4" xfId="0" applyAlignment="1" applyFont="1" applyNumberFormat="1">
      <alignment horizontal="right" shrinkToFit="0" vertical="center" wrapText="0"/>
    </xf>
    <xf borderId="0" fillId="0" fontId="6" numFmtId="4" xfId="0" applyAlignment="1" applyFont="1" applyNumberFormat="1">
      <alignment vertical="center"/>
    </xf>
    <xf borderId="0" fillId="0" fontId="3" numFmtId="4" xfId="0" applyAlignment="1" applyFont="1" applyNumberFormat="1">
      <alignment vertical="center"/>
    </xf>
    <xf borderId="0" fillId="4" fontId="5" numFmtId="0" xfId="0" applyAlignment="1" applyFont="1">
      <alignment shrinkToFit="0" vertical="center" wrapText="0"/>
    </xf>
    <xf borderId="0" fillId="0" fontId="1" numFmtId="0" xfId="0" applyAlignment="1" applyFont="1">
      <alignment shrinkToFit="0" vertical="center" wrapText="0"/>
    </xf>
    <xf borderId="0" fillId="0" fontId="6" numFmtId="0" xfId="0" applyAlignment="1" applyFont="1">
      <alignment shrinkToFit="0" vertical="center" wrapText="0"/>
    </xf>
    <xf borderId="0" fillId="0" fontId="6" numFmtId="0" xfId="0" applyAlignment="1" applyFont="1">
      <alignment readingOrder="0" shrinkToFit="0" vertical="center" wrapText="0"/>
    </xf>
    <xf borderId="0" fillId="0" fontId="1" numFmtId="4" xfId="0" applyAlignment="1" applyFont="1" applyNumberFormat="1">
      <alignment horizontal="right" readingOrder="0" shrinkToFit="0" vertical="center" wrapText="0"/>
    </xf>
    <xf borderId="0" fillId="0" fontId="1" numFmtId="3" xfId="0" applyAlignment="1" applyFont="1" applyNumberFormat="1">
      <alignment horizontal="right" readingOrder="0" shrinkToFit="0" vertical="center" wrapText="0"/>
    </xf>
    <xf borderId="0" fillId="0" fontId="1" numFmtId="0" xfId="0" applyAlignment="1" applyFont="1">
      <alignment readingOrder="0" shrinkToFit="0" vertical="center" wrapText="0"/>
    </xf>
    <xf borderId="0" fillId="0" fontId="7" numFmtId="4" xfId="0" applyAlignment="1" applyFont="1" applyNumberFormat="1">
      <alignment vertical="center"/>
    </xf>
    <xf borderId="0" fillId="0" fontId="1" numFmtId="10" xfId="0" applyAlignment="1" applyFont="1" applyNumberFormat="1">
      <alignment horizontal="right" shrinkToFit="0" vertical="center" wrapText="0"/>
    </xf>
    <xf borderId="0" fillId="0" fontId="1" numFmtId="0" xfId="0" applyAlignment="1" applyFont="1">
      <alignment shrinkToFit="0" vertical="center" wrapText="0"/>
    </xf>
    <xf borderId="0" fillId="0" fontId="1" numFmtId="4" xfId="0" applyAlignment="1" applyFont="1" applyNumberFormat="1">
      <alignment shrinkToFit="0" vertical="center" wrapText="0"/>
    </xf>
    <xf borderId="0" fillId="4" fontId="3" numFmtId="4" xfId="0" applyAlignment="1" applyFont="1" applyNumberFormat="1">
      <alignment vertical="center"/>
    </xf>
    <xf borderId="0" fillId="0" fontId="1" numFmtId="0" xfId="0" applyAlignment="1" applyFont="1">
      <alignment horizontal="right" shrinkToFit="0" vertical="center" wrapText="0"/>
    </xf>
    <xf borderId="0" fillId="0" fontId="6" numFmtId="0" xfId="0" applyAlignment="1" applyFont="1">
      <alignment shrinkToFit="0" vertical="center" wrapText="0"/>
    </xf>
    <xf borderId="0" fillId="0" fontId="1" numFmtId="0" xfId="0" applyAlignment="1" applyFont="1">
      <alignment vertical="center"/>
    </xf>
    <xf borderId="0" fillId="0" fontId="1" numFmtId="4" xfId="0" applyAlignment="1" applyFont="1" applyNumberFormat="1">
      <alignment horizontal="right" vertical="center"/>
    </xf>
    <xf borderId="0" fillId="0" fontId="1" numFmtId="10" xfId="0" applyAlignment="1" applyFont="1" applyNumberFormat="1">
      <alignment horizontal="right" vertical="center"/>
    </xf>
    <xf borderId="0" fillId="0" fontId="3" numFmtId="10" xfId="0" applyAlignment="1" applyFont="1" applyNumberFormat="1">
      <alignment vertical="center"/>
    </xf>
    <xf borderId="0" fillId="4" fontId="1" numFmtId="4" xfId="0" applyAlignment="1" applyFont="1" applyNumberFormat="1">
      <alignment horizontal="right" shrinkToFit="0" vertical="center" wrapText="0"/>
    </xf>
    <xf borderId="0" fillId="4" fontId="5" numFmtId="0" xfId="0" applyAlignment="1" applyFont="1">
      <alignment readingOrder="0" shrinkToFit="0" vertical="center" wrapText="0"/>
    </xf>
    <xf borderId="0" fillId="0" fontId="3" numFmtId="3" xfId="0" applyAlignment="1" applyFont="1" applyNumberFormat="1">
      <alignment vertical="center"/>
    </xf>
    <xf borderId="0" fillId="0" fontId="1" numFmtId="0" xfId="0" applyAlignment="1" applyFont="1">
      <alignment horizontal="right" readingOrder="0" shrinkToFit="0" vertical="center" wrapText="0"/>
    </xf>
    <xf borderId="0" fillId="0" fontId="8" numFmtId="4" xfId="0" applyAlignment="1" applyFont="1" applyNumberFormat="1">
      <alignment horizontal="left" readingOrder="0" shrinkToFit="0" vertical="top" wrapText="1"/>
    </xf>
    <xf borderId="0" fillId="3" fontId="9" numFmtId="4" xfId="0" applyAlignment="1" applyFont="1" applyNumberFormat="1">
      <alignment horizontal="center" shrinkToFit="0" vertical="bottom" wrapText="0"/>
    </xf>
    <xf borderId="0" fillId="4" fontId="10" numFmtId="0" xfId="0" applyAlignment="1" applyFont="1">
      <alignment horizontal="center" shrinkToFit="0" vertical="bottom" wrapText="1"/>
    </xf>
    <xf borderId="0" fillId="4" fontId="10" numFmtId="4" xfId="0" applyAlignment="1" applyFont="1" applyNumberFormat="1">
      <alignment horizontal="center" shrinkToFit="0" vertical="bottom" wrapText="1"/>
    </xf>
    <xf borderId="0" fillId="0" fontId="11" numFmtId="14" xfId="0" applyAlignment="1" applyFont="1" applyNumberFormat="1">
      <alignment horizontal="center" readingOrder="0" shrinkToFit="0" vertical="bottom" wrapText="0"/>
    </xf>
    <xf borderId="0" fillId="0" fontId="11" numFmtId="0" xfId="0" applyAlignment="1" applyFont="1">
      <alignment horizontal="center" readingOrder="0" shrinkToFit="0" vertical="bottom" wrapText="0"/>
    </xf>
    <xf borderId="0" fillId="0" fontId="11" numFmtId="4" xfId="0" applyAlignment="1" applyFont="1" applyNumberFormat="1">
      <alignment horizontal="center"/>
    </xf>
    <xf borderId="0" fillId="0" fontId="11"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3.44" defaultRowHeight="15.0"/>
  <cols>
    <col customWidth="1" min="1" max="1" width="37.11"/>
    <col customWidth="1" min="2" max="15" width="15.67"/>
  </cols>
  <sheetData>
    <row r="1">
      <c r="A1" s="1"/>
      <c r="B1" s="2" t="s">
        <v>0</v>
      </c>
      <c r="C1" s="3"/>
      <c r="D1" s="3"/>
      <c r="E1" s="3"/>
      <c r="F1" s="3"/>
      <c r="G1" s="3"/>
      <c r="H1" s="3"/>
      <c r="I1" s="3"/>
      <c r="J1" s="3"/>
      <c r="K1" s="3"/>
      <c r="L1" s="3"/>
      <c r="M1" s="3"/>
      <c r="N1" s="3"/>
      <c r="O1" s="3"/>
    </row>
    <row r="2">
      <c r="A2" s="4"/>
      <c r="B2" s="5" t="s">
        <v>1</v>
      </c>
      <c r="C2" s="6" t="s">
        <v>2</v>
      </c>
      <c r="D2" s="6" t="s">
        <v>3</v>
      </c>
      <c r="E2" s="6" t="s">
        <v>4</v>
      </c>
      <c r="F2" s="6" t="s">
        <v>5</v>
      </c>
      <c r="G2" s="6" t="s">
        <v>6</v>
      </c>
      <c r="H2" s="6" t="s">
        <v>7</v>
      </c>
      <c r="I2" s="6" t="s">
        <v>8</v>
      </c>
      <c r="J2" s="6" t="s">
        <v>9</v>
      </c>
      <c r="K2" s="6" t="s">
        <v>10</v>
      </c>
      <c r="L2" s="6" t="s">
        <v>11</v>
      </c>
      <c r="M2" s="6" t="s">
        <v>12</v>
      </c>
      <c r="N2" s="6" t="s">
        <v>13</v>
      </c>
      <c r="O2" s="6" t="s">
        <v>14</v>
      </c>
    </row>
    <row r="3" ht="1.5" customHeight="1">
      <c r="A3" s="7"/>
      <c r="B3" s="8">
        <v>31.0</v>
      </c>
      <c r="C3" s="8">
        <v>28.0</v>
      </c>
      <c r="D3" s="8">
        <v>31.0</v>
      </c>
      <c r="E3" s="8">
        <v>30.0</v>
      </c>
      <c r="F3" s="8">
        <v>31.0</v>
      </c>
      <c r="G3" s="8">
        <v>30.0</v>
      </c>
      <c r="H3" s="8">
        <v>31.0</v>
      </c>
      <c r="I3" s="8">
        <v>31.0</v>
      </c>
      <c r="J3" s="8">
        <v>30.0</v>
      </c>
      <c r="K3" s="8">
        <v>31.0</v>
      </c>
      <c r="L3" s="8">
        <v>30.0</v>
      </c>
      <c r="M3" s="8">
        <v>31.0</v>
      </c>
      <c r="N3" s="7"/>
      <c r="O3" s="7"/>
    </row>
    <row r="4">
      <c r="A4" s="9" t="s">
        <v>15</v>
      </c>
      <c r="B4" s="10"/>
      <c r="C4" s="10"/>
      <c r="D4" s="10"/>
      <c r="E4" s="10"/>
      <c r="F4" s="10"/>
      <c r="G4" s="10"/>
      <c r="H4" s="10"/>
      <c r="I4" s="10"/>
      <c r="J4" s="10"/>
      <c r="K4" s="10"/>
      <c r="L4" s="10"/>
      <c r="M4" s="10"/>
      <c r="N4" s="10"/>
      <c r="O4" s="10"/>
    </row>
    <row r="5">
      <c r="A5" s="11" t="s">
        <v>16</v>
      </c>
      <c r="B5" s="12">
        <f t="shared" ref="B5:M5" si="1">B8+B46</f>
        <v>82584691</v>
      </c>
      <c r="C5" s="12">
        <f t="shared" si="1"/>
        <v>76463000</v>
      </c>
      <c r="D5" s="12">
        <f t="shared" si="1"/>
        <v>95994993</v>
      </c>
      <c r="E5" s="12">
        <f t="shared" si="1"/>
        <v>94179010</v>
      </c>
      <c r="F5" s="12">
        <f t="shared" si="1"/>
        <v>103455002</v>
      </c>
      <c r="G5" s="12">
        <f t="shared" si="1"/>
        <v>108231200</v>
      </c>
      <c r="H5" s="12">
        <f t="shared" si="1"/>
        <v>109935000</v>
      </c>
      <c r="I5" s="12">
        <f t="shared" si="1"/>
        <v>107936000</v>
      </c>
      <c r="J5" s="12">
        <f t="shared" si="1"/>
        <v>110605563</v>
      </c>
      <c r="K5" s="12">
        <f t="shared" si="1"/>
        <v>102262000</v>
      </c>
      <c r="L5" s="12">
        <f t="shared" si="1"/>
        <v>118755877</v>
      </c>
      <c r="M5" s="12">
        <f t="shared" si="1"/>
        <v>117750761</v>
      </c>
      <c r="N5" s="12">
        <f>O5/12</f>
        <v>102346091.4</v>
      </c>
      <c r="O5" s="12">
        <f>SUM(B5:M5)</f>
        <v>1228153097</v>
      </c>
    </row>
    <row r="6">
      <c r="A6" s="13" t="s">
        <v>17</v>
      </c>
      <c r="B6" s="12">
        <f t="shared" ref="B6:M6" si="2">B5/B3</f>
        <v>2664022.29</v>
      </c>
      <c r="C6" s="12">
        <f t="shared" si="2"/>
        <v>2730821.429</v>
      </c>
      <c r="D6" s="12">
        <f t="shared" si="2"/>
        <v>3096612.677</v>
      </c>
      <c r="E6" s="12">
        <f t="shared" si="2"/>
        <v>3139300.333</v>
      </c>
      <c r="F6" s="12">
        <f t="shared" si="2"/>
        <v>3337258.129</v>
      </c>
      <c r="G6" s="12">
        <f t="shared" si="2"/>
        <v>3607706.667</v>
      </c>
      <c r="H6" s="12">
        <f t="shared" si="2"/>
        <v>3546290.323</v>
      </c>
      <c r="I6" s="12">
        <f t="shared" si="2"/>
        <v>3481806.452</v>
      </c>
      <c r="J6" s="12">
        <f t="shared" si="2"/>
        <v>3686852.1</v>
      </c>
      <c r="K6" s="12">
        <f t="shared" si="2"/>
        <v>3298774.194</v>
      </c>
      <c r="L6" s="12">
        <f t="shared" si="2"/>
        <v>3958529.233</v>
      </c>
      <c r="M6" s="12">
        <f t="shared" si="2"/>
        <v>3798411.645</v>
      </c>
      <c r="N6" s="12">
        <f>O5/365</f>
        <v>3364803.005</v>
      </c>
      <c r="O6" s="14"/>
    </row>
    <row r="7">
      <c r="A7" s="15" t="s">
        <v>18</v>
      </c>
      <c r="B7" s="10"/>
      <c r="C7" s="10"/>
      <c r="D7" s="10"/>
      <c r="E7" s="10"/>
      <c r="F7" s="10"/>
      <c r="G7" s="10"/>
      <c r="H7" s="10"/>
      <c r="I7" s="10"/>
      <c r="J7" s="10"/>
      <c r="K7" s="10"/>
      <c r="L7" s="10"/>
      <c r="M7" s="10"/>
      <c r="N7" s="10"/>
      <c r="O7" s="10"/>
    </row>
    <row r="8">
      <c r="A8" s="16" t="s">
        <v>19</v>
      </c>
      <c r="B8" s="12">
        <v>7.86E7</v>
      </c>
      <c r="C8" s="12">
        <v>7.27E7</v>
      </c>
      <c r="D8" s="12">
        <v>9.24E7</v>
      </c>
      <c r="E8" s="12">
        <v>9.23E7</v>
      </c>
      <c r="F8" s="12">
        <v>9.7495E7</v>
      </c>
      <c r="G8" s="12">
        <f>G16+G10</f>
        <v>95603190</v>
      </c>
      <c r="H8" s="12">
        <v>9.6245E7</v>
      </c>
      <c r="I8" s="12">
        <v>9.5447E7</v>
      </c>
      <c r="J8" s="12">
        <v>9.1552863E7</v>
      </c>
      <c r="K8" s="12">
        <v>8.38E7</v>
      </c>
      <c r="L8" s="12">
        <v>1.00945867E8</v>
      </c>
      <c r="M8" s="12">
        <v>9.9658761E7</v>
      </c>
      <c r="N8" s="12">
        <f>AVERAGE(B8:M8)</f>
        <v>91395640.08</v>
      </c>
      <c r="O8" s="12">
        <f>SUM(B8:M8)</f>
        <v>1096747681</v>
      </c>
    </row>
    <row r="9">
      <c r="A9" s="16" t="s">
        <v>20</v>
      </c>
      <c r="B9" s="12">
        <f t="shared" ref="B9:M9" si="3">B8/B3</f>
        <v>2535483.871</v>
      </c>
      <c r="C9" s="12">
        <f t="shared" si="3"/>
        <v>2596428.571</v>
      </c>
      <c r="D9" s="12">
        <f t="shared" si="3"/>
        <v>2980645.161</v>
      </c>
      <c r="E9" s="12">
        <f t="shared" si="3"/>
        <v>3076666.667</v>
      </c>
      <c r="F9" s="12">
        <f t="shared" si="3"/>
        <v>3145000</v>
      </c>
      <c r="G9" s="12">
        <f t="shared" si="3"/>
        <v>3186773</v>
      </c>
      <c r="H9" s="12">
        <f t="shared" si="3"/>
        <v>3104677.419</v>
      </c>
      <c r="I9" s="12">
        <f t="shared" si="3"/>
        <v>3078935.484</v>
      </c>
      <c r="J9" s="12">
        <f t="shared" si="3"/>
        <v>3051762.1</v>
      </c>
      <c r="K9" s="12">
        <f t="shared" si="3"/>
        <v>2703225.806</v>
      </c>
      <c r="L9" s="12">
        <f t="shared" si="3"/>
        <v>3364862.233</v>
      </c>
      <c r="M9" s="12">
        <f t="shared" si="3"/>
        <v>3214798.742</v>
      </c>
      <c r="N9" s="12">
        <f>O8/365</f>
        <v>3004788.167</v>
      </c>
      <c r="O9" s="14"/>
    </row>
    <row r="10">
      <c r="A10" s="16" t="s">
        <v>21</v>
      </c>
      <c r="B10" s="12">
        <v>7.41E7</v>
      </c>
      <c r="C10" s="12">
        <v>6.42E7</v>
      </c>
      <c r="D10" s="12">
        <v>8.41E7</v>
      </c>
      <c r="E10" s="12">
        <v>7.88E7</v>
      </c>
      <c r="F10" s="12">
        <v>8.351E7</v>
      </c>
      <c r="G10" s="12">
        <v>9.066E7</v>
      </c>
      <c r="H10" s="12">
        <v>9.498E7</v>
      </c>
      <c r="I10" s="12">
        <f>I8-I16</f>
        <v>93656000</v>
      </c>
      <c r="J10" s="12">
        <v>9.0907227E7</v>
      </c>
      <c r="K10" s="12">
        <f t="shared" ref="K10:L10" si="4">K8</f>
        <v>83800000</v>
      </c>
      <c r="L10" s="12">
        <f t="shared" si="4"/>
        <v>100945867</v>
      </c>
      <c r="M10" s="12">
        <v>9.9658761E7</v>
      </c>
      <c r="N10" s="12">
        <f t="shared" ref="N10:N13" si="6">AVERAGE(B10:M10)</f>
        <v>86609821.25</v>
      </c>
      <c r="O10" s="12">
        <f>SUM(B10:M10)</f>
        <v>1039317855</v>
      </c>
    </row>
    <row r="11">
      <c r="A11" s="16" t="s">
        <v>22</v>
      </c>
      <c r="B11" s="12">
        <f t="shared" ref="B11:M11" si="5">B10/B3</f>
        <v>2390322.581</v>
      </c>
      <c r="C11" s="12">
        <f t="shared" si="5"/>
        <v>2292857.143</v>
      </c>
      <c r="D11" s="12">
        <f t="shared" si="5"/>
        <v>2712903.226</v>
      </c>
      <c r="E11" s="12">
        <f t="shared" si="5"/>
        <v>2626666.667</v>
      </c>
      <c r="F11" s="12">
        <f t="shared" si="5"/>
        <v>2693870.968</v>
      </c>
      <c r="G11" s="12">
        <f t="shared" si="5"/>
        <v>3022000</v>
      </c>
      <c r="H11" s="12">
        <f t="shared" si="5"/>
        <v>3063870.968</v>
      </c>
      <c r="I11" s="12">
        <f t="shared" si="5"/>
        <v>3021161.29</v>
      </c>
      <c r="J11" s="12">
        <f t="shared" si="5"/>
        <v>3030240.9</v>
      </c>
      <c r="K11" s="12">
        <f t="shared" si="5"/>
        <v>2703225.806</v>
      </c>
      <c r="L11" s="12">
        <f t="shared" si="5"/>
        <v>3364862.233</v>
      </c>
      <c r="M11" s="12">
        <f t="shared" si="5"/>
        <v>3214798.742</v>
      </c>
      <c r="N11" s="12">
        <f t="shared" si="6"/>
        <v>2844731.71</v>
      </c>
      <c r="O11" s="14"/>
    </row>
    <row r="12">
      <c r="A12" s="17" t="s">
        <v>23</v>
      </c>
      <c r="B12" s="12">
        <f t="shared" ref="B12:F12" si="7">B11</f>
        <v>2390322.581</v>
      </c>
      <c r="C12" s="12">
        <f t="shared" si="7"/>
        <v>2292857.143</v>
      </c>
      <c r="D12" s="12">
        <f t="shared" si="7"/>
        <v>2712903.226</v>
      </c>
      <c r="E12" s="12">
        <f t="shared" si="7"/>
        <v>2626666.667</v>
      </c>
      <c r="F12" s="12">
        <f t="shared" si="7"/>
        <v>2693870.968</v>
      </c>
      <c r="G12" s="12">
        <v>2430000.0</v>
      </c>
      <c r="H12" s="12">
        <f t="shared" ref="H12:I12" si="8">H11-H13</f>
        <v>2236870.968</v>
      </c>
      <c r="I12" s="12">
        <f t="shared" si="8"/>
        <v>2220161.29</v>
      </c>
      <c r="J12" s="12">
        <f>J11*0.722</f>
        <v>2187833.93</v>
      </c>
      <c r="K12" s="12">
        <f>K11*0.76</f>
        <v>2054451.613</v>
      </c>
      <c r="L12" s="12">
        <f>L9*0.75</f>
        <v>2523646.675</v>
      </c>
      <c r="M12" s="12">
        <f>M11-M13</f>
        <v>2443247.044</v>
      </c>
      <c r="N12" s="12">
        <f t="shared" si="6"/>
        <v>2401069.342</v>
      </c>
      <c r="O12" s="14"/>
    </row>
    <row r="13">
      <c r="A13" s="17" t="s">
        <v>24</v>
      </c>
      <c r="B13" s="12">
        <v>0.0</v>
      </c>
      <c r="C13" s="12">
        <v>0.0</v>
      </c>
      <c r="D13" s="12">
        <v>0.0</v>
      </c>
      <c r="E13" s="12">
        <v>0.0</v>
      </c>
      <c r="F13" s="12">
        <v>0.0</v>
      </c>
      <c r="G13" s="12">
        <v>592000.0</v>
      </c>
      <c r="H13" s="12">
        <v>827000.0</v>
      </c>
      <c r="I13" s="12">
        <v>801000.0</v>
      </c>
      <c r="J13" s="12">
        <f>J11*0.278</f>
        <v>842406.9702</v>
      </c>
      <c r="K13" s="12">
        <f>K11*0.24</f>
        <v>648774.1935</v>
      </c>
      <c r="L13" s="12">
        <f>L9*0.25</f>
        <v>841215.5583</v>
      </c>
      <c r="M13" s="12">
        <f>M11*0.24</f>
        <v>771551.6981</v>
      </c>
      <c r="N13" s="12">
        <f t="shared" si="6"/>
        <v>443662.3683</v>
      </c>
      <c r="O13" s="14"/>
    </row>
    <row r="14">
      <c r="A14" s="18" t="s">
        <v>25</v>
      </c>
      <c r="B14" s="19" t="s">
        <v>26</v>
      </c>
      <c r="C14" s="19" t="s">
        <v>26</v>
      </c>
      <c r="D14" s="19" t="s">
        <v>26</v>
      </c>
      <c r="E14" s="20">
        <v>931000.0</v>
      </c>
      <c r="F14" s="20">
        <v>1020000.0</v>
      </c>
      <c r="G14" s="20">
        <v>1399.0</v>
      </c>
      <c r="H14" s="20">
        <v>1465000.0</v>
      </c>
      <c r="I14" s="20">
        <v>1368000.0</v>
      </c>
      <c r="J14" s="20">
        <v>1467000.0</v>
      </c>
      <c r="K14" s="20">
        <v>1228000.0</v>
      </c>
      <c r="L14" s="20">
        <v>1507000.0</v>
      </c>
      <c r="M14" s="20">
        <v>1408000.0</v>
      </c>
      <c r="N14" s="12"/>
      <c r="O14" s="12"/>
    </row>
    <row r="15">
      <c r="A15" s="18" t="s">
        <v>27</v>
      </c>
      <c r="B15" s="19" t="s">
        <v>26</v>
      </c>
      <c r="C15" s="19" t="s">
        <v>26</v>
      </c>
      <c r="D15" s="19" t="s">
        <v>26</v>
      </c>
      <c r="E15" s="20">
        <v>1661000.0</v>
      </c>
      <c r="F15" s="20">
        <v>1580000.0</v>
      </c>
      <c r="G15" s="20">
        <v>1698000.0</v>
      </c>
      <c r="H15" s="20">
        <v>1616000.0</v>
      </c>
      <c r="I15" s="20">
        <v>1702000.0</v>
      </c>
      <c r="J15" s="20">
        <v>1515000.0</v>
      </c>
      <c r="K15" s="20">
        <v>1555000.0</v>
      </c>
      <c r="L15" s="20">
        <v>1720000.0</v>
      </c>
      <c r="M15" s="20">
        <v>1845000.0</v>
      </c>
      <c r="N15" s="12"/>
      <c r="O15" s="12"/>
    </row>
    <row r="16">
      <c r="A16" s="16" t="s">
        <v>28</v>
      </c>
      <c r="B16" s="12">
        <v>4495000.0</v>
      </c>
      <c r="C16" s="12">
        <v>8512000.0</v>
      </c>
      <c r="D16" s="12">
        <v>8308000.0</v>
      </c>
      <c r="E16" s="12">
        <v>1.35E7</v>
      </c>
      <c r="F16" s="12">
        <v>1.3981E7</v>
      </c>
      <c r="G16" s="12">
        <v>4943190.0</v>
      </c>
      <c r="H16" s="12">
        <v>1260000.0</v>
      </c>
      <c r="I16" s="12">
        <v>1791000.0</v>
      </c>
      <c r="J16" s="12">
        <v>645000.0</v>
      </c>
      <c r="K16" s="12">
        <v>0.0</v>
      </c>
      <c r="L16" s="12">
        <v>0.0</v>
      </c>
      <c r="M16" s="12">
        <v>0.0</v>
      </c>
      <c r="N16" s="12">
        <f t="shared" ref="N16:N19" si="11">AVERAGE(B16:M16)</f>
        <v>4786265.833</v>
      </c>
      <c r="O16" s="12">
        <f>SUM(B16:M16)</f>
        <v>57435190</v>
      </c>
    </row>
    <row r="17">
      <c r="A17" s="16" t="s">
        <v>29</v>
      </c>
      <c r="B17" s="12">
        <f t="shared" ref="B17:F17" si="9">B16/B3</f>
        <v>145000</v>
      </c>
      <c r="C17" s="12">
        <f t="shared" si="9"/>
        <v>304000</v>
      </c>
      <c r="D17" s="12">
        <f t="shared" si="9"/>
        <v>268000</v>
      </c>
      <c r="E17" s="12">
        <f t="shared" si="9"/>
        <v>450000</v>
      </c>
      <c r="F17" s="12">
        <f t="shared" si="9"/>
        <v>451000</v>
      </c>
      <c r="G17" s="12">
        <v>164733.0</v>
      </c>
      <c r="H17" s="12">
        <f t="shared" ref="H17:J17" si="10">H16/H3</f>
        <v>40645.16129</v>
      </c>
      <c r="I17" s="12">
        <f t="shared" si="10"/>
        <v>57774.19355</v>
      </c>
      <c r="J17" s="12">
        <f t="shared" si="10"/>
        <v>21500</v>
      </c>
      <c r="K17" s="12">
        <v>0.0</v>
      </c>
      <c r="L17" s="12">
        <v>0.0</v>
      </c>
      <c r="M17" s="12">
        <v>0.0</v>
      </c>
      <c r="N17" s="12">
        <f t="shared" si="11"/>
        <v>158554.3629</v>
      </c>
      <c r="O17" s="14"/>
    </row>
    <row r="18">
      <c r="A18" s="16" t="s">
        <v>30</v>
      </c>
      <c r="B18" s="12">
        <v>41.45</v>
      </c>
      <c r="C18" s="12">
        <v>47.43</v>
      </c>
      <c r="D18" s="12">
        <v>48.24</v>
      </c>
      <c r="E18" s="12">
        <v>51.7</v>
      </c>
      <c r="F18" s="12">
        <v>55.87</v>
      </c>
      <c r="G18" s="12">
        <v>55.32</v>
      </c>
      <c r="H18" s="12">
        <v>50.99</v>
      </c>
      <c r="I18" s="12">
        <v>41.099</v>
      </c>
      <c r="J18" s="12">
        <v>40.327</v>
      </c>
      <c r="K18" s="12">
        <v>39.26</v>
      </c>
      <c r="L18" s="12">
        <v>36.42</v>
      </c>
      <c r="M18" s="12">
        <v>29.835</v>
      </c>
      <c r="N18" s="12">
        <f t="shared" si="11"/>
        <v>44.82841667</v>
      </c>
      <c r="O18" s="14"/>
    </row>
    <row r="19">
      <c r="A19" s="16" t="s">
        <v>31</v>
      </c>
      <c r="B19" s="12">
        <v>45.11</v>
      </c>
      <c r="C19" s="12">
        <v>54.11</v>
      </c>
      <c r="D19" s="12">
        <v>50.24</v>
      </c>
      <c r="E19" s="12">
        <v>55.55</v>
      </c>
      <c r="F19" s="12">
        <v>58.42</v>
      </c>
      <c r="G19" s="12">
        <v>55.62</v>
      </c>
      <c r="H19" s="12">
        <v>50.99</v>
      </c>
      <c r="I19" s="12">
        <v>41.1</v>
      </c>
      <c r="J19" s="12">
        <f>J18</f>
        <v>40.327</v>
      </c>
      <c r="K19" s="14"/>
      <c r="L19" s="14"/>
      <c r="M19" s="14"/>
      <c r="N19" s="12">
        <f t="shared" si="11"/>
        <v>50.163</v>
      </c>
      <c r="O19" s="14"/>
    </row>
    <row r="20">
      <c r="A20" s="21" t="s">
        <v>32</v>
      </c>
      <c r="B20" s="12">
        <f>'Oil price'!C22</f>
        <v>47.7595</v>
      </c>
      <c r="C20" s="12">
        <f>'Oil price'!C42</f>
        <v>58.0955</v>
      </c>
      <c r="D20" s="12">
        <f>'Oil price'!C64</f>
        <v>55.88545455</v>
      </c>
      <c r="E20" s="12">
        <f>'Oil price'!C85</f>
        <v>59.52428571</v>
      </c>
      <c r="F20" s="12">
        <f>'Oil price'!C105</f>
        <v>64.075</v>
      </c>
      <c r="G20" s="12">
        <f>'Oil price'!C127</f>
        <v>61.47772727</v>
      </c>
      <c r="H20" s="12">
        <f>'Oil price'!C150</f>
        <v>56.56130435</v>
      </c>
      <c r="I20" s="22">
        <f>'Oil price'!C170</f>
        <v>46.515</v>
      </c>
      <c r="J20" s="22">
        <f>'Oil price'!C192</f>
        <v>47.62318182</v>
      </c>
      <c r="K20" s="14">
        <f>'Oil price'!C214</f>
        <v>48.43</v>
      </c>
      <c r="L20" s="14">
        <f>'Oil price'!C235</f>
        <v>44.26761905</v>
      </c>
      <c r="M20" s="14">
        <f>'Oil price'!C257</f>
        <v>38.00545455</v>
      </c>
      <c r="N20" s="12"/>
      <c r="O20" s="14"/>
    </row>
    <row r="21">
      <c r="A21" s="21" t="s">
        <v>33</v>
      </c>
      <c r="B21" s="12">
        <f t="shared" ref="B21:M21" si="12">B18-B20</f>
        <v>-6.3095</v>
      </c>
      <c r="C21" s="12">
        <f t="shared" si="12"/>
        <v>-10.6655</v>
      </c>
      <c r="D21" s="12">
        <f t="shared" si="12"/>
        <v>-7.645454545</v>
      </c>
      <c r="E21" s="12">
        <f t="shared" si="12"/>
        <v>-7.824285714</v>
      </c>
      <c r="F21" s="12">
        <f t="shared" si="12"/>
        <v>-8.205</v>
      </c>
      <c r="G21" s="12">
        <f t="shared" si="12"/>
        <v>-6.157727273</v>
      </c>
      <c r="H21" s="12">
        <f t="shared" si="12"/>
        <v>-5.571304348</v>
      </c>
      <c r="I21" s="12">
        <f t="shared" si="12"/>
        <v>-5.416</v>
      </c>
      <c r="J21" s="12">
        <f t="shared" si="12"/>
        <v>-7.296181818</v>
      </c>
      <c r="K21" s="12">
        <f t="shared" si="12"/>
        <v>-9.17</v>
      </c>
      <c r="L21" s="12">
        <f t="shared" si="12"/>
        <v>-7.847619048</v>
      </c>
      <c r="M21" s="12">
        <f t="shared" si="12"/>
        <v>-8.170454545</v>
      </c>
      <c r="N21" s="12"/>
      <c r="O21" s="14"/>
    </row>
    <row r="22">
      <c r="A22" s="21" t="s">
        <v>34</v>
      </c>
      <c r="B22" s="23">
        <f t="shared" ref="B22:M22" si="13">B18/B20</f>
        <v>0.867890158</v>
      </c>
      <c r="C22" s="23">
        <f t="shared" si="13"/>
        <v>0.8164143522</v>
      </c>
      <c r="D22" s="23">
        <f t="shared" si="13"/>
        <v>0.8631941959</v>
      </c>
      <c r="E22" s="23">
        <f t="shared" si="13"/>
        <v>0.8685530516</v>
      </c>
      <c r="F22" s="23">
        <f t="shared" si="13"/>
        <v>0.8719469372</v>
      </c>
      <c r="G22" s="23">
        <f t="shared" si="13"/>
        <v>0.8998380788</v>
      </c>
      <c r="H22" s="23">
        <f t="shared" si="13"/>
        <v>0.9014997194</v>
      </c>
      <c r="I22" s="23">
        <f t="shared" si="13"/>
        <v>0.8835644416</v>
      </c>
      <c r="J22" s="23">
        <f t="shared" si="13"/>
        <v>0.8467934829</v>
      </c>
      <c r="K22" s="23">
        <f t="shared" si="13"/>
        <v>0.810654553</v>
      </c>
      <c r="L22" s="23">
        <f t="shared" si="13"/>
        <v>0.8227232633</v>
      </c>
      <c r="M22" s="23">
        <f t="shared" si="13"/>
        <v>0.7850188968</v>
      </c>
      <c r="N22" s="12"/>
      <c r="O22" s="14"/>
    </row>
    <row r="23">
      <c r="A23" s="9" t="s">
        <v>35</v>
      </c>
      <c r="B23" s="10"/>
      <c r="C23" s="10"/>
      <c r="D23" s="10"/>
      <c r="E23" s="10"/>
      <c r="F23" s="10"/>
      <c r="G23" s="10"/>
      <c r="H23" s="10"/>
      <c r="I23" s="10"/>
      <c r="J23" s="10"/>
      <c r="K23" s="10"/>
      <c r="L23" s="10"/>
      <c r="M23" s="10"/>
      <c r="N23" s="10"/>
      <c r="O23" s="10"/>
    </row>
    <row r="24">
      <c r="A24" s="24" t="s">
        <v>36</v>
      </c>
      <c r="B24" s="12">
        <f t="shared" ref="B24:I24" si="14">B18*B8</f>
        <v>3257970000</v>
      </c>
      <c r="C24" s="12">
        <f t="shared" si="14"/>
        <v>3448161000</v>
      </c>
      <c r="D24" s="12">
        <f t="shared" si="14"/>
        <v>4457376000</v>
      </c>
      <c r="E24" s="12">
        <f t="shared" si="14"/>
        <v>4771910000</v>
      </c>
      <c r="F24" s="12">
        <f t="shared" si="14"/>
        <v>5447045650</v>
      </c>
      <c r="G24" s="12">
        <f t="shared" si="14"/>
        <v>5288768471</v>
      </c>
      <c r="H24" s="12">
        <f t="shared" si="14"/>
        <v>4907532550</v>
      </c>
      <c r="I24" s="12">
        <f t="shared" si="14"/>
        <v>3922776253</v>
      </c>
      <c r="J24" s="12">
        <f>J8*J18</f>
        <v>3692052306</v>
      </c>
      <c r="K24" s="12">
        <f t="shared" ref="K24:M24" si="15">K18*K8</f>
        <v>3289988000</v>
      </c>
      <c r="L24" s="12">
        <f t="shared" si="15"/>
        <v>3676448476</v>
      </c>
      <c r="M24" s="12">
        <f t="shared" si="15"/>
        <v>2973319134</v>
      </c>
      <c r="N24" s="12">
        <f t="shared" ref="N24:N28" si="16">AVERAGE(B24:M24)</f>
        <v>4094445653</v>
      </c>
      <c r="O24" s="12">
        <f t="shared" ref="O24:O25" si="17">SUM(B24:M24)</f>
        <v>49133347841</v>
      </c>
    </row>
    <row r="25">
      <c r="A25" s="24" t="s">
        <v>37</v>
      </c>
      <c r="B25" s="12">
        <v>3.634E12</v>
      </c>
      <c r="C25" s="12">
        <v>4.406423E12</v>
      </c>
      <c r="D25" s="12">
        <v>5.193799E12</v>
      </c>
      <c r="E25" s="12">
        <v>5.183325E12</v>
      </c>
      <c r="F25" s="12">
        <v>5.081738E12</v>
      </c>
      <c r="G25" s="12">
        <v>5.274168E12</v>
      </c>
      <c r="H25" s="25" t="s">
        <v>38</v>
      </c>
      <c r="I25" s="25" t="s">
        <v>38</v>
      </c>
      <c r="J25" s="25" t="s">
        <v>38</v>
      </c>
      <c r="K25" s="25" t="s">
        <v>38</v>
      </c>
      <c r="L25" s="25" t="s">
        <v>38</v>
      </c>
      <c r="M25" s="25" t="s">
        <v>38</v>
      </c>
      <c r="N25" s="12">
        <f t="shared" si="16"/>
        <v>4795575500000</v>
      </c>
      <c r="O25" s="12">
        <f t="shared" si="17"/>
        <v>28773453000000</v>
      </c>
    </row>
    <row r="26">
      <c r="A26" s="24" t="s">
        <v>39</v>
      </c>
      <c r="B26" s="12">
        <v>7.09748E11</v>
      </c>
      <c r="C26" s="12">
        <v>5.65034E11</v>
      </c>
      <c r="D26" s="12">
        <v>1.192773E12</v>
      </c>
      <c r="E26" s="12">
        <v>1.504471E12</v>
      </c>
      <c r="F26" s="12">
        <v>1.551233E12</v>
      </c>
      <c r="G26" s="12">
        <v>1.942797E12</v>
      </c>
      <c r="H26" s="25" t="s">
        <v>38</v>
      </c>
      <c r="I26" s="25" t="s">
        <v>38</v>
      </c>
      <c r="J26" s="25" t="s">
        <v>38</v>
      </c>
      <c r="K26" s="25" t="s">
        <v>38</v>
      </c>
      <c r="L26" s="25" t="s">
        <v>38</v>
      </c>
      <c r="M26" s="25" t="s">
        <v>38</v>
      </c>
      <c r="N26" s="12">
        <f t="shared" si="16"/>
        <v>1244342666667</v>
      </c>
      <c r="O26" s="14"/>
    </row>
    <row r="27">
      <c r="A27" s="24" t="s">
        <v>40</v>
      </c>
      <c r="B27" s="23">
        <f t="shared" ref="B27:G27" si="18">B26/B25</f>
        <v>0.19530765</v>
      </c>
      <c r="C27" s="23">
        <f t="shared" si="18"/>
        <v>0.1282296321</v>
      </c>
      <c r="D27" s="23">
        <f t="shared" si="18"/>
        <v>0.2296532846</v>
      </c>
      <c r="E27" s="23">
        <f t="shared" si="18"/>
        <v>0.2902521065</v>
      </c>
      <c r="F27" s="23">
        <f t="shared" si="18"/>
        <v>0.3052563906</v>
      </c>
      <c r="G27" s="23">
        <f t="shared" si="18"/>
        <v>0.3683608486</v>
      </c>
      <c r="H27" s="25" t="s">
        <v>38</v>
      </c>
      <c r="I27" s="25" t="s">
        <v>38</v>
      </c>
      <c r="J27" s="25" t="s">
        <v>38</v>
      </c>
      <c r="K27" s="25" t="s">
        <v>38</v>
      </c>
      <c r="L27" s="25" t="s">
        <v>38</v>
      </c>
      <c r="M27" s="25" t="s">
        <v>38</v>
      </c>
      <c r="N27" s="23">
        <f t="shared" si="16"/>
        <v>0.2528433187</v>
      </c>
      <c r="O27" s="14"/>
    </row>
    <row r="28">
      <c r="A28" s="24" t="s">
        <v>41</v>
      </c>
      <c r="B28" s="12">
        <v>2.44209E11</v>
      </c>
      <c r="C28" s="12">
        <v>2.4893E11</v>
      </c>
      <c r="D28" s="12">
        <v>2.94235E11</v>
      </c>
      <c r="E28" s="12">
        <v>2.63688E11</v>
      </c>
      <c r="F28" s="12">
        <v>2.70041E11</v>
      </c>
      <c r="G28" s="12">
        <v>2.87827E11</v>
      </c>
      <c r="H28" s="25" t="s">
        <v>38</v>
      </c>
      <c r="I28" s="25" t="s">
        <v>38</v>
      </c>
      <c r="J28" s="25" t="s">
        <v>38</v>
      </c>
      <c r="K28" s="25" t="s">
        <v>38</v>
      </c>
      <c r="L28" s="25" t="s">
        <v>38</v>
      </c>
      <c r="M28" s="25" t="s">
        <v>38</v>
      </c>
      <c r="N28" s="12">
        <f t="shared" si="16"/>
        <v>268155000000</v>
      </c>
      <c r="O28" s="14"/>
    </row>
    <row r="29">
      <c r="A29" s="9" t="s">
        <v>42</v>
      </c>
      <c r="B29" s="26"/>
      <c r="C29" s="26"/>
      <c r="D29" s="26"/>
      <c r="E29" s="26"/>
      <c r="F29" s="26"/>
      <c r="G29" s="26"/>
      <c r="H29" s="26"/>
      <c r="I29" s="26"/>
      <c r="J29" s="26"/>
      <c r="K29" s="26"/>
      <c r="L29" s="26"/>
      <c r="M29" s="26"/>
      <c r="N29" s="26"/>
      <c r="O29" s="26"/>
    </row>
    <row r="30">
      <c r="A30" s="16" t="s">
        <v>43</v>
      </c>
      <c r="B30" s="12">
        <v>1.0957E7</v>
      </c>
      <c r="C30" s="12">
        <v>1.2434E7</v>
      </c>
      <c r="D30" s="12">
        <v>1.1317E7</v>
      </c>
      <c r="E30" s="12">
        <v>1.6878985E7</v>
      </c>
      <c r="F30" s="12">
        <v>1.7906242E7</v>
      </c>
      <c r="G30" s="12">
        <v>1.7130639E7</v>
      </c>
      <c r="H30" s="12">
        <v>1.601909E7</v>
      </c>
      <c r="I30" s="12">
        <v>1.4657798E7</v>
      </c>
      <c r="J30" s="12">
        <v>1.8614372E7</v>
      </c>
      <c r="K30" s="12">
        <v>1.8461357E7</v>
      </c>
      <c r="L30" s="12">
        <v>1.8023075E7</v>
      </c>
      <c r="M30" s="12">
        <v>1.8105734E7</v>
      </c>
      <c r="N30" s="12">
        <f t="shared" ref="N30:N39" si="20">AVERAGE(B30:M30)</f>
        <v>15875441</v>
      </c>
      <c r="O30" s="12">
        <f>SUM(B30:M30)</f>
        <v>190505292</v>
      </c>
    </row>
    <row r="31">
      <c r="A31" s="16" t="s">
        <v>44</v>
      </c>
      <c r="B31" s="12">
        <f t="shared" ref="B31:M31" si="19">B30/B3</f>
        <v>353451.6129</v>
      </c>
      <c r="C31" s="12">
        <f t="shared" si="19"/>
        <v>444071.4286</v>
      </c>
      <c r="D31" s="12">
        <f t="shared" si="19"/>
        <v>365064.5161</v>
      </c>
      <c r="E31" s="12">
        <f t="shared" si="19"/>
        <v>562632.8333</v>
      </c>
      <c r="F31" s="12">
        <f t="shared" si="19"/>
        <v>577620.7097</v>
      </c>
      <c r="G31" s="12">
        <f t="shared" si="19"/>
        <v>571021.3</v>
      </c>
      <c r="H31" s="12">
        <f t="shared" si="19"/>
        <v>516744.8387</v>
      </c>
      <c r="I31" s="12">
        <f t="shared" si="19"/>
        <v>472832.1935</v>
      </c>
      <c r="J31" s="12">
        <f t="shared" si="19"/>
        <v>620479.0667</v>
      </c>
      <c r="K31" s="12">
        <f t="shared" si="19"/>
        <v>595527.6452</v>
      </c>
      <c r="L31" s="12">
        <f t="shared" si="19"/>
        <v>600769.1667</v>
      </c>
      <c r="M31" s="12">
        <f t="shared" si="19"/>
        <v>584055.9355</v>
      </c>
      <c r="N31" s="12">
        <f t="shared" si="20"/>
        <v>522022.6039</v>
      </c>
      <c r="O31" s="14"/>
    </row>
    <row r="32">
      <c r="A32" s="24" t="s">
        <v>45</v>
      </c>
      <c r="B32" s="12">
        <f t="shared" ref="B32:D32" si="21">B30-B48</f>
        <v>6333691</v>
      </c>
      <c r="C32" s="12">
        <f t="shared" si="21"/>
        <v>3950000</v>
      </c>
      <c r="D32" s="12">
        <f t="shared" si="21"/>
        <v>2664993</v>
      </c>
      <c r="E32" s="12">
        <v>1931014.0</v>
      </c>
      <c r="F32" s="12">
        <v>5710947.0</v>
      </c>
      <c r="G32" s="12">
        <v>1.1893231E7</v>
      </c>
      <c r="H32" s="12">
        <v>1.526047E7</v>
      </c>
      <c r="I32" s="12">
        <v>1.2118146E7</v>
      </c>
      <c r="J32" s="12">
        <v>1.8317419E7</v>
      </c>
      <c r="K32" s="12">
        <f t="shared" ref="K32:K33" si="23">K30</f>
        <v>18461357</v>
      </c>
      <c r="L32" s="12">
        <v>1.7730683E7</v>
      </c>
      <c r="M32" s="12">
        <v>1.8406147E7</v>
      </c>
      <c r="N32" s="12">
        <f t="shared" si="20"/>
        <v>11064841.5</v>
      </c>
      <c r="O32" s="12">
        <f>SUM(B32:M32)</f>
        <v>132778098</v>
      </c>
    </row>
    <row r="33">
      <c r="A33" s="24" t="s">
        <v>46</v>
      </c>
      <c r="B33" s="12">
        <f t="shared" ref="B33:J33" si="22">B32/B3</f>
        <v>204312.6129</v>
      </c>
      <c r="C33" s="12">
        <f t="shared" si="22"/>
        <v>141071.4286</v>
      </c>
      <c r="D33" s="12">
        <f t="shared" si="22"/>
        <v>85967.51613</v>
      </c>
      <c r="E33" s="12">
        <f t="shared" si="22"/>
        <v>64367.13333</v>
      </c>
      <c r="F33" s="12">
        <f t="shared" si="22"/>
        <v>184224.0968</v>
      </c>
      <c r="G33" s="12">
        <f t="shared" si="22"/>
        <v>396441.0333</v>
      </c>
      <c r="H33" s="12">
        <f t="shared" si="22"/>
        <v>492273.2258</v>
      </c>
      <c r="I33" s="12">
        <f t="shared" si="22"/>
        <v>390907.9355</v>
      </c>
      <c r="J33" s="12">
        <f t="shared" si="22"/>
        <v>610580.6333</v>
      </c>
      <c r="K33" s="12">
        <f t="shared" si="23"/>
        <v>595527.6452</v>
      </c>
      <c r="L33" s="12">
        <f t="shared" ref="L33:M33" si="24">L32/L3</f>
        <v>591022.7667</v>
      </c>
      <c r="M33" s="12">
        <f t="shared" si="24"/>
        <v>593746.6774</v>
      </c>
      <c r="N33" s="12">
        <f t="shared" si="20"/>
        <v>362536.8921</v>
      </c>
      <c r="O33" s="14"/>
    </row>
    <row r="34">
      <c r="A34" s="24" t="s">
        <v>47</v>
      </c>
      <c r="B34" s="12">
        <v>5181179.0</v>
      </c>
      <c r="C34" s="12">
        <v>8177194.0</v>
      </c>
      <c r="D34" s="12">
        <v>8652007.0</v>
      </c>
      <c r="E34" s="12">
        <v>1.602629E7</v>
      </c>
      <c r="F34" s="12">
        <v>1.257189E7</v>
      </c>
      <c r="G34" s="12">
        <v>4493334.0</v>
      </c>
      <c r="H34" s="12">
        <v>2201540.0</v>
      </c>
      <c r="I34" s="12">
        <v>1579004.0</v>
      </c>
      <c r="J34" s="12">
        <v>0.0</v>
      </c>
      <c r="K34" s="12">
        <v>0.0</v>
      </c>
      <c r="L34" s="12">
        <v>0.0</v>
      </c>
      <c r="M34" s="12">
        <v>0.0</v>
      </c>
      <c r="N34" s="12">
        <f t="shared" si="20"/>
        <v>4906869.833</v>
      </c>
      <c r="O34" s="14"/>
    </row>
    <row r="35">
      <c r="A35" s="24" t="s">
        <v>48</v>
      </c>
      <c r="B35" s="12">
        <f t="shared" ref="B35:J35" si="25">B34/B3</f>
        <v>167134.8065</v>
      </c>
      <c r="C35" s="12">
        <f t="shared" si="25"/>
        <v>292042.6429</v>
      </c>
      <c r="D35" s="12">
        <f t="shared" si="25"/>
        <v>279097</v>
      </c>
      <c r="E35" s="12">
        <f t="shared" si="25"/>
        <v>534209.6667</v>
      </c>
      <c r="F35" s="12">
        <f t="shared" si="25"/>
        <v>405544.8387</v>
      </c>
      <c r="G35" s="12">
        <f t="shared" si="25"/>
        <v>149777.8</v>
      </c>
      <c r="H35" s="12">
        <f t="shared" si="25"/>
        <v>71017.41935</v>
      </c>
      <c r="I35" s="12">
        <f t="shared" si="25"/>
        <v>50935.6129</v>
      </c>
      <c r="J35" s="12">
        <f t="shared" si="25"/>
        <v>0</v>
      </c>
      <c r="K35" s="12">
        <v>0.0</v>
      </c>
      <c r="L35" s="12">
        <v>0.0</v>
      </c>
      <c r="M35" s="12">
        <v>0.0</v>
      </c>
      <c r="N35" s="12">
        <f t="shared" si="20"/>
        <v>162479.9822</v>
      </c>
      <c r="O35" s="14"/>
    </row>
    <row r="36">
      <c r="A36" s="16" t="s">
        <v>49</v>
      </c>
      <c r="B36" s="12">
        <f t="shared" ref="B36:D36" si="26">B30-B38</f>
        <v>6462000</v>
      </c>
      <c r="C36" s="12">
        <f t="shared" si="26"/>
        <v>8234000</v>
      </c>
      <c r="D36" s="12">
        <f t="shared" si="26"/>
        <v>6791000</v>
      </c>
      <c r="E36" s="12">
        <v>1.2457371E7</v>
      </c>
      <c r="F36" s="12">
        <v>1.2620452E7</v>
      </c>
      <c r="G36" s="12">
        <v>1.2740711E7</v>
      </c>
      <c r="H36" s="12">
        <v>1.2020683E7</v>
      </c>
      <c r="I36" s="12">
        <v>1.0958817E7</v>
      </c>
      <c r="J36" s="12">
        <v>1.3898548E7</v>
      </c>
      <c r="K36" s="12">
        <v>1.3611252E7</v>
      </c>
      <c r="L36" s="12">
        <v>1.3023266E7</v>
      </c>
      <c r="M36" s="12">
        <v>1.3504536E7</v>
      </c>
      <c r="N36" s="12">
        <f t="shared" si="20"/>
        <v>11360219.67</v>
      </c>
      <c r="O36" s="12">
        <f>SUM(B36:M36)</f>
        <v>136322636</v>
      </c>
    </row>
    <row r="37">
      <c r="A37" s="16" t="s">
        <v>50</v>
      </c>
      <c r="B37" s="12">
        <f t="shared" ref="B37:M37" si="27">B36/B3</f>
        <v>208451.6129</v>
      </c>
      <c r="C37" s="12">
        <f t="shared" si="27"/>
        <v>294071.4286</v>
      </c>
      <c r="D37" s="12">
        <f t="shared" si="27"/>
        <v>219064.5161</v>
      </c>
      <c r="E37" s="12">
        <f t="shared" si="27"/>
        <v>415245.7</v>
      </c>
      <c r="F37" s="12">
        <f t="shared" si="27"/>
        <v>407111.3548</v>
      </c>
      <c r="G37" s="12">
        <f t="shared" si="27"/>
        <v>424690.3667</v>
      </c>
      <c r="H37" s="12">
        <f t="shared" si="27"/>
        <v>387763.9677</v>
      </c>
      <c r="I37" s="12">
        <f t="shared" si="27"/>
        <v>353510.2258</v>
      </c>
      <c r="J37" s="12">
        <f t="shared" si="27"/>
        <v>463284.9333</v>
      </c>
      <c r="K37" s="12">
        <f t="shared" si="27"/>
        <v>439072.6452</v>
      </c>
      <c r="L37" s="12">
        <f t="shared" si="27"/>
        <v>434108.8667</v>
      </c>
      <c r="M37" s="12">
        <f t="shared" si="27"/>
        <v>435630.1935</v>
      </c>
      <c r="N37" s="12">
        <f t="shared" si="20"/>
        <v>373500.4843</v>
      </c>
      <c r="O37" s="14"/>
    </row>
    <row r="38">
      <c r="A38" s="16" t="s">
        <v>51</v>
      </c>
      <c r="B38" s="27">
        <f t="shared" ref="B38:D38" si="28">B39*B3</f>
        <v>4495000</v>
      </c>
      <c r="C38" s="27">
        <f t="shared" si="28"/>
        <v>4200000</v>
      </c>
      <c r="D38" s="27">
        <f t="shared" si="28"/>
        <v>4526000</v>
      </c>
      <c r="E38" s="12">
        <v>4421614.0</v>
      </c>
      <c r="F38" s="12">
        <v>5285790.0</v>
      </c>
      <c r="G38" s="12">
        <v>4389928.0</v>
      </c>
      <c r="H38" s="12">
        <v>3998407.0</v>
      </c>
      <c r="I38" s="12">
        <v>3698981.0</v>
      </c>
      <c r="J38" s="12">
        <v>4715794.0</v>
      </c>
      <c r="K38" s="12">
        <v>4850105.0</v>
      </c>
      <c r="L38" s="12">
        <v>4999809.0</v>
      </c>
      <c r="M38" s="12">
        <v>4601198.0</v>
      </c>
      <c r="N38" s="12">
        <f t="shared" si="20"/>
        <v>4515218.833</v>
      </c>
      <c r="O38" s="12">
        <f>SUM(B38:M38)</f>
        <v>54182626</v>
      </c>
    </row>
    <row r="39">
      <c r="A39" s="16" t="s">
        <v>52</v>
      </c>
      <c r="B39" s="12">
        <v>145000.0</v>
      </c>
      <c r="C39" s="12">
        <v>150000.0</v>
      </c>
      <c r="D39" s="12">
        <v>146000.0</v>
      </c>
      <c r="E39" s="12">
        <f t="shared" ref="E39:M39" si="29">E38/E3</f>
        <v>147387.1333</v>
      </c>
      <c r="F39" s="12">
        <f t="shared" si="29"/>
        <v>170509.3548</v>
      </c>
      <c r="G39" s="12">
        <f t="shared" si="29"/>
        <v>146330.9333</v>
      </c>
      <c r="H39" s="12">
        <f t="shared" si="29"/>
        <v>128980.871</v>
      </c>
      <c r="I39" s="12">
        <f t="shared" si="29"/>
        <v>119321.9677</v>
      </c>
      <c r="J39" s="12">
        <f t="shared" si="29"/>
        <v>157193.1333</v>
      </c>
      <c r="K39" s="12">
        <f t="shared" si="29"/>
        <v>156455</v>
      </c>
      <c r="L39" s="12">
        <f t="shared" si="29"/>
        <v>166660.3</v>
      </c>
      <c r="M39" s="12">
        <f t="shared" si="29"/>
        <v>148425.7419</v>
      </c>
      <c r="N39" s="12">
        <f t="shared" si="20"/>
        <v>148522.0363</v>
      </c>
      <c r="O39" s="14"/>
    </row>
    <row r="40">
      <c r="A40" s="24" t="s">
        <v>53</v>
      </c>
      <c r="B40" s="12">
        <v>180645.0</v>
      </c>
      <c r="C40" s="12">
        <v>327679.0</v>
      </c>
      <c r="D40" s="12">
        <v>420967.0</v>
      </c>
      <c r="E40" s="12">
        <v>468333.0</v>
      </c>
      <c r="F40" s="12">
        <v>550000.0</v>
      </c>
      <c r="G40" s="12">
        <v>600000.0</v>
      </c>
      <c r="H40" s="12">
        <v>625000.0</v>
      </c>
      <c r="I40" s="12">
        <v>625000.0</v>
      </c>
      <c r="J40" s="12">
        <v>625000.0</v>
      </c>
      <c r="K40" s="12">
        <v>625000.0</v>
      </c>
      <c r="L40" s="12">
        <v>625000.0</v>
      </c>
      <c r="M40" s="12">
        <v>625000.0</v>
      </c>
      <c r="N40" s="14"/>
      <c r="O40" s="14"/>
    </row>
    <row r="41">
      <c r="A41" s="28" t="s">
        <v>54</v>
      </c>
      <c r="B41" s="23">
        <f t="shared" ref="B41:K41" si="30">B35/B40</f>
        <v>0.9252113618</v>
      </c>
      <c r="C41" s="23">
        <f t="shared" si="30"/>
        <v>0.8912461368</v>
      </c>
      <c r="D41" s="23">
        <f t="shared" si="30"/>
        <v>0.6629902106</v>
      </c>
      <c r="E41" s="23">
        <f t="shared" si="30"/>
        <v>1.140662022</v>
      </c>
      <c r="F41" s="23">
        <f t="shared" si="30"/>
        <v>0.7373542522</v>
      </c>
      <c r="G41" s="23">
        <f t="shared" si="30"/>
        <v>0.2496296667</v>
      </c>
      <c r="H41" s="23">
        <f t="shared" si="30"/>
        <v>0.113627871</v>
      </c>
      <c r="I41" s="23">
        <f t="shared" si="30"/>
        <v>0.08149698065</v>
      </c>
      <c r="J41" s="23">
        <f t="shared" si="30"/>
        <v>0</v>
      </c>
      <c r="K41" s="23">
        <f t="shared" si="30"/>
        <v>0</v>
      </c>
      <c r="L41" s="23">
        <v>0.0</v>
      </c>
      <c r="M41" s="23">
        <v>0.0</v>
      </c>
      <c r="N41" s="23">
        <f t="shared" ref="N41:N42" si="32">AVERAGE(B41:M41)</f>
        <v>0.4001848751</v>
      </c>
      <c r="O41" s="14"/>
    </row>
    <row r="42">
      <c r="A42" s="28" t="s">
        <v>55</v>
      </c>
      <c r="B42" s="12">
        <f t="shared" ref="B42:G42" si="31">B18-5</f>
        <v>36.45</v>
      </c>
      <c r="C42" s="12">
        <f t="shared" si="31"/>
        <v>42.43</v>
      </c>
      <c r="D42" s="12">
        <f t="shared" si="31"/>
        <v>43.24</v>
      </c>
      <c r="E42" s="12">
        <f t="shared" si="31"/>
        <v>46.7</v>
      </c>
      <c r="F42" s="12">
        <f t="shared" si="31"/>
        <v>50.87</v>
      </c>
      <c r="G42" s="12">
        <f t="shared" si="31"/>
        <v>50.32</v>
      </c>
      <c r="H42" s="12">
        <v>46.56</v>
      </c>
      <c r="I42" s="12">
        <v>36.52</v>
      </c>
      <c r="J42" s="12">
        <v>37.62</v>
      </c>
      <c r="K42" s="12">
        <v>38.43</v>
      </c>
      <c r="L42" s="12">
        <v>34.27</v>
      </c>
      <c r="M42" s="12">
        <v>28.01</v>
      </c>
      <c r="N42" s="12">
        <f t="shared" si="32"/>
        <v>40.95166667</v>
      </c>
      <c r="O42" s="14"/>
    </row>
    <row r="43">
      <c r="A43" s="9" t="s">
        <v>56</v>
      </c>
      <c r="B43" s="26"/>
      <c r="C43" s="26"/>
      <c r="D43" s="26"/>
      <c r="E43" s="26"/>
      <c r="F43" s="26"/>
      <c r="G43" s="26"/>
      <c r="H43" s="26"/>
      <c r="I43" s="26"/>
      <c r="J43" s="26"/>
      <c r="K43" s="26"/>
      <c r="L43" s="26"/>
      <c r="M43" s="26"/>
      <c r="N43" s="26"/>
      <c r="O43" s="26"/>
    </row>
    <row r="44">
      <c r="A44" s="29" t="s">
        <v>43</v>
      </c>
      <c r="B44" s="30">
        <v>8608000.0</v>
      </c>
      <c r="C44" s="30">
        <v>1.2247E7</v>
      </c>
      <c r="D44" s="30">
        <v>1.2247E7</v>
      </c>
      <c r="E44" s="30">
        <v>1.6739E7</v>
      </c>
      <c r="F44" s="30">
        <v>1.781E7</v>
      </c>
      <c r="G44" s="30">
        <v>1.7114E7</v>
      </c>
      <c r="H44" s="12">
        <v>1.5894E7</v>
      </c>
      <c r="I44" s="12">
        <v>1.4067E7</v>
      </c>
      <c r="J44" s="12">
        <v>1.8843E7</v>
      </c>
      <c r="K44" s="30">
        <v>1.8462E7</v>
      </c>
      <c r="L44" s="30">
        <f>L45*30</f>
        <v>17810010</v>
      </c>
      <c r="M44" s="30">
        <v>1.8092E7</v>
      </c>
      <c r="N44" s="30">
        <f t="shared" ref="N44:N46" si="34">AVERAGE(B44:M44)</f>
        <v>15661084.17</v>
      </c>
      <c r="O44" s="30">
        <f>SUM(B44:M44)</f>
        <v>187933010</v>
      </c>
    </row>
    <row r="45">
      <c r="A45" s="29" t="s">
        <v>44</v>
      </c>
      <c r="B45" s="30">
        <f t="shared" ref="B45:K45" si="33">B44/B3</f>
        <v>277677.4194</v>
      </c>
      <c r="C45" s="30">
        <f t="shared" si="33"/>
        <v>437392.8571</v>
      </c>
      <c r="D45" s="30">
        <f t="shared" si="33"/>
        <v>395064.5161</v>
      </c>
      <c r="E45" s="30">
        <f t="shared" si="33"/>
        <v>557966.6667</v>
      </c>
      <c r="F45" s="30">
        <f t="shared" si="33"/>
        <v>574516.129</v>
      </c>
      <c r="G45" s="30">
        <f t="shared" si="33"/>
        <v>570466.6667</v>
      </c>
      <c r="H45" s="30">
        <f t="shared" si="33"/>
        <v>512709.6774</v>
      </c>
      <c r="I45" s="30">
        <f t="shared" si="33"/>
        <v>453774.1935</v>
      </c>
      <c r="J45" s="30">
        <f t="shared" si="33"/>
        <v>628100</v>
      </c>
      <c r="K45" s="30">
        <f t="shared" si="33"/>
        <v>595548.3871</v>
      </c>
      <c r="L45" s="30">
        <v>593667.0</v>
      </c>
      <c r="M45" s="30">
        <f>M44/M3</f>
        <v>583612.9032</v>
      </c>
      <c r="N45" s="30">
        <f t="shared" si="34"/>
        <v>515041.368</v>
      </c>
      <c r="O45" s="14"/>
    </row>
    <row r="46">
      <c r="A46" s="24" t="s">
        <v>57</v>
      </c>
      <c r="B46" s="12">
        <f t="shared" ref="B46:I46" si="35">B44-B48</f>
        <v>3984691</v>
      </c>
      <c r="C46" s="12">
        <f t="shared" si="35"/>
        <v>3763000</v>
      </c>
      <c r="D46" s="12">
        <f t="shared" si="35"/>
        <v>3594993</v>
      </c>
      <c r="E46" s="12">
        <f t="shared" si="35"/>
        <v>1879010</v>
      </c>
      <c r="F46" s="12">
        <f t="shared" si="35"/>
        <v>5960002</v>
      </c>
      <c r="G46" s="12">
        <f t="shared" si="35"/>
        <v>12628010</v>
      </c>
      <c r="H46" s="12">
        <f t="shared" si="35"/>
        <v>13690000</v>
      </c>
      <c r="I46" s="12">
        <f t="shared" si="35"/>
        <v>12489000</v>
      </c>
      <c r="J46" s="12">
        <v>1.90527E7</v>
      </c>
      <c r="K46" s="12">
        <f t="shared" ref="K46:L46" si="36">K44</f>
        <v>18462000</v>
      </c>
      <c r="L46" s="12">
        <f t="shared" si="36"/>
        <v>17810010</v>
      </c>
      <c r="M46" s="12">
        <v>1.8092E7</v>
      </c>
      <c r="N46" s="30">
        <f t="shared" si="34"/>
        <v>10950451.33</v>
      </c>
      <c r="O46" s="30">
        <f>SUM(B46:M46)</f>
        <v>131405416</v>
      </c>
    </row>
    <row r="47">
      <c r="A47" s="24" t="s">
        <v>58</v>
      </c>
      <c r="B47" s="12">
        <f t="shared" ref="B47:K47" si="37">B46/B3</f>
        <v>128538.4194</v>
      </c>
      <c r="C47" s="12">
        <f t="shared" si="37"/>
        <v>134392.8571</v>
      </c>
      <c r="D47" s="12">
        <f t="shared" si="37"/>
        <v>115967.5161</v>
      </c>
      <c r="E47" s="12">
        <f t="shared" si="37"/>
        <v>62633.66667</v>
      </c>
      <c r="F47" s="12">
        <f t="shared" si="37"/>
        <v>192258.129</v>
      </c>
      <c r="G47" s="12">
        <f t="shared" si="37"/>
        <v>420933.6667</v>
      </c>
      <c r="H47" s="12">
        <f t="shared" si="37"/>
        <v>441612.9032</v>
      </c>
      <c r="I47" s="12">
        <f t="shared" si="37"/>
        <v>402870.9677</v>
      </c>
      <c r="J47" s="12">
        <f t="shared" si="37"/>
        <v>635090</v>
      </c>
      <c r="K47" s="12">
        <f t="shared" si="37"/>
        <v>595548.3871</v>
      </c>
      <c r="L47" s="12">
        <f>L45</f>
        <v>593667</v>
      </c>
      <c r="M47" s="12">
        <f>M46/M3</f>
        <v>583612.9032</v>
      </c>
      <c r="N47" s="12">
        <f>O46/365</f>
        <v>360014.8384</v>
      </c>
      <c r="O47" s="14"/>
    </row>
    <row r="48">
      <c r="A48" s="24" t="s">
        <v>59</v>
      </c>
      <c r="B48" s="12">
        <f t="shared" ref="B48:G48" si="38">B49*B3</f>
        <v>4623309</v>
      </c>
      <c r="C48" s="12">
        <f t="shared" si="38"/>
        <v>8484000</v>
      </c>
      <c r="D48" s="12">
        <f t="shared" si="38"/>
        <v>8652007</v>
      </c>
      <c r="E48" s="12">
        <f t="shared" si="38"/>
        <v>14859990</v>
      </c>
      <c r="F48" s="12">
        <f t="shared" si="38"/>
        <v>11849998</v>
      </c>
      <c r="G48" s="12">
        <f t="shared" si="38"/>
        <v>4485990</v>
      </c>
      <c r="H48" s="12">
        <v>2204000.0</v>
      </c>
      <c r="I48" s="12">
        <v>1578000.0</v>
      </c>
      <c r="J48" s="12">
        <v>0.0</v>
      </c>
      <c r="K48" s="12">
        <v>0.0</v>
      </c>
      <c r="L48" s="12">
        <v>0.0</v>
      </c>
      <c r="M48" s="12">
        <v>0.0</v>
      </c>
      <c r="N48" s="12">
        <f t="shared" ref="N48:N51" si="40">AVERAGE(B48:M48)</f>
        <v>4728107.833</v>
      </c>
      <c r="O48" s="30">
        <f>SUM(B48:M48)</f>
        <v>56737294</v>
      </c>
    </row>
    <row r="49">
      <c r="A49" s="24" t="s">
        <v>48</v>
      </c>
      <c r="B49" s="12">
        <v>149139.0</v>
      </c>
      <c r="C49" s="12">
        <v>303000.0</v>
      </c>
      <c r="D49" s="12">
        <v>279097.0</v>
      </c>
      <c r="E49" s="12">
        <v>495333.0</v>
      </c>
      <c r="F49" s="12">
        <v>382258.0</v>
      </c>
      <c r="G49" s="12">
        <v>149533.0</v>
      </c>
      <c r="H49" s="12">
        <f t="shared" ref="H49:J49" si="39">H48/H3</f>
        <v>71096.77419</v>
      </c>
      <c r="I49" s="12">
        <f t="shared" si="39"/>
        <v>50903.22581</v>
      </c>
      <c r="J49" s="12">
        <f t="shared" si="39"/>
        <v>0</v>
      </c>
      <c r="K49" s="12">
        <v>0.0</v>
      </c>
      <c r="L49" s="12">
        <v>0.0</v>
      </c>
      <c r="M49" s="12">
        <v>0.0</v>
      </c>
      <c r="N49" s="12">
        <f t="shared" si="40"/>
        <v>156696.6667</v>
      </c>
      <c r="O49" s="14"/>
    </row>
    <row r="50">
      <c r="A50" s="29" t="s">
        <v>51</v>
      </c>
      <c r="B50" s="30">
        <v>2863000.0</v>
      </c>
      <c r="C50" s="30">
        <v>4074000.0</v>
      </c>
      <c r="D50" s="30">
        <v>3323000.0</v>
      </c>
      <c r="E50" s="30">
        <v>4386000.0</v>
      </c>
      <c r="F50" s="30">
        <v>5947000.0</v>
      </c>
      <c r="G50" s="30">
        <v>4389000.0</v>
      </c>
      <c r="H50" s="12">
        <v>3999000.0</v>
      </c>
      <c r="I50" s="12">
        <v>3699000.0</v>
      </c>
      <c r="J50" s="12">
        <v>4878000.0</v>
      </c>
      <c r="K50" s="30">
        <v>4893000.0</v>
      </c>
      <c r="L50" s="30">
        <v>5355134.0</v>
      </c>
      <c r="M50" s="30">
        <v>4592000.0</v>
      </c>
      <c r="N50" s="12">
        <f t="shared" si="40"/>
        <v>4366511.167</v>
      </c>
      <c r="O50" s="30">
        <f>SUM(B50:M50)</f>
        <v>52398134</v>
      </c>
    </row>
    <row r="51">
      <c r="A51" s="29" t="s">
        <v>52</v>
      </c>
      <c r="B51" s="30">
        <f t="shared" ref="B51:L51" si="41">B50/B3</f>
        <v>92354.83871</v>
      </c>
      <c r="C51" s="30">
        <f t="shared" si="41"/>
        <v>145500</v>
      </c>
      <c r="D51" s="30">
        <f t="shared" si="41"/>
        <v>107193.5484</v>
      </c>
      <c r="E51" s="30">
        <f t="shared" si="41"/>
        <v>146200</v>
      </c>
      <c r="F51" s="30">
        <f t="shared" si="41"/>
        <v>191838.7097</v>
      </c>
      <c r="G51" s="30">
        <f t="shared" si="41"/>
        <v>146300</v>
      </c>
      <c r="H51" s="30">
        <f t="shared" si="41"/>
        <v>129000</v>
      </c>
      <c r="I51" s="30">
        <f t="shared" si="41"/>
        <v>119322.5806</v>
      </c>
      <c r="J51" s="30">
        <f t="shared" si="41"/>
        <v>162600</v>
      </c>
      <c r="K51" s="30">
        <f t="shared" si="41"/>
        <v>157838.7097</v>
      </c>
      <c r="L51" s="30">
        <f t="shared" si="41"/>
        <v>178504.4667</v>
      </c>
      <c r="M51" s="30">
        <f>M50/L3</f>
        <v>153066.6667</v>
      </c>
      <c r="N51" s="12">
        <f t="shared" si="40"/>
        <v>144143.2934</v>
      </c>
      <c r="O51" s="14"/>
    </row>
    <row r="52">
      <c r="A52" s="11" t="s">
        <v>54</v>
      </c>
      <c r="B52" s="31">
        <f t="shared" ref="B52:K52" si="42">B49/B40</f>
        <v>0.82559163</v>
      </c>
      <c r="C52" s="31">
        <f t="shared" si="42"/>
        <v>0.9246854391</v>
      </c>
      <c r="D52" s="31">
        <f t="shared" si="42"/>
        <v>0.6629902106</v>
      </c>
      <c r="E52" s="31">
        <f t="shared" si="42"/>
        <v>1.057651287</v>
      </c>
      <c r="F52" s="31">
        <f t="shared" si="42"/>
        <v>0.6950145455</v>
      </c>
      <c r="G52" s="31">
        <f t="shared" si="42"/>
        <v>0.2492216667</v>
      </c>
      <c r="H52" s="31">
        <f t="shared" si="42"/>
        <v>0.1137548387</v>
      </c>
      <c r="I52" s="31">
        <f t="shared" si="42"/>
        <v>0.08144516129</v>
      </c>
      <c r="J52" s="31">
        <f t="shared" si="42"/>
        <v>0</v>
      </c>
      <c r="K52" s="31">
        <f t="shared" si="42"/>
        <v>0</v>
      </c>
      <c r="L52" s="31">
        <v>0.0</v>
      </c>
      <c r="M52" s="31">
        <v>0.0</v>
      </c>
      <c r="N52" s="32"/>
      <c r="O52" s="7"/>
    </row>
    <row r="53">
      <c r="A53" s="11" t="s">
        <v>60</v>
      </c>
      <c r="B53" s="31">
        <f t="shared" ref="B53:K53" si="43">B49/550000</f>
        <v>0.2711618182</v>
      </c>
      <c r="C53" s="31">
        <f t="shared" si="43"/>
        <v>0.5509090909</v>
      </c>
      <c r="D53" s="31">
        <f t="shared" si="43"/>
        <v>0.5074490909</v>
      </c>
      <c r="E53" s="31">
        <f t="shared" si="43"/>
        <v>0.9006054545</v>
      </c>
      <c r="F53" s="31">
        <f t="shared" si="43"/>
        <v>0.6950145455</v>
      </c>
      <c r="G53" s="31">
        <f t="shared" si="43"/>
        <v>0.2718781818</v>
      </c>
      <c r="H53" s="31">
        <f t="shared" si="43"/>
        <v>0.1292668622</v>
      </c>
      <c r="I53" s="31">
        <f t="shared" si="43"/>
        <v>0.09255131965</v>
      </c>
      <c r="J53" s="31">
        <f t="shared" si="43"/>
        <v>0</v>
      </c>
      <c r="K53" s="31">
        <f t="shared" si="43"/>
        <v>0</v>
      </c>
      <c r="L53" s="31">
        <v>0.0</v>
      </c>
      <c r="M53" s="31">
        <v>0.0</v>
      </c>
      <c r="N53" s="32"/>
      <c r="O53" s="7"/>
    </row>
    <row r="54">
      <c r="A54" s="17" t="s">
        <v>61</v>
      </c>
      <c r="B54" s="12">
        <f t="shared" ref="B54:G54" si="44">B32*B19</f>
        <v>285712801</v>
      </c>
      <c r="C54" s="12">
        <f t="shared" si="44"/>
        <v>213734500</v>
      </c>
      <c r="D54" s="12">
        <f t="shared" si="44"/>
        <v>133889248.3</v>
      </c>
      <c r="E54" s="12">
        <f t="shared" si="44"/>
        <v>107267827.7</v>
      </c>
      <c r="F54" s="12">
        <f t="shared" si="44"/>
        <v>333633523.7</v>
      </c>
      <c r="G54" s="12">
        <f t="shared" si="44"/>
        <v>661501508.2</v>
      </c>
      <c r="H54" s="12">
        <f t="shared" ref="H54:M54" si="45">H32*H42</f>
        <v>710527483.2</v>
      </c>
      <c r="I54" s="12">
        <f t="shared" si="45"/>
        <v>442554691.9</v>
      </c>
      <c r="J54" s="12">
        <f t="shared" si="45"/>
        <v>689101302.8</v>
      </c>
      <c r="K54" s="12">
        <f t="shared" si="45"/>
        <v>709469949.5</v>
      </c>
      <c r="L54" s="12">
        <f t="shared" si="45"/>
        <v>607630506.4</v>
      </c>
      <c r="M54" s="12">
        <f t="shared" si="45"/>
        <v>515556177.5</v>
      </c>
      <c r="N54" s="12">
        <f>AVERAGE(B54:M54)</f>
        <v>450881626.7</v>
      </c>
      <c r="O54" s="12">
        <f>SUM(B54:M54)</f>
        <v>5410579520</v>
      </c>
    </row>
    <row r="55">
      <c r="A55" s="15" t="s">
        <v>62</v>
      </c>
      <c r="B55" s="26"/>
      <c r="C55" s="26"/>
      <c r="D55" s="26"/>
      <c r="E55" s="26"/>
      <c r="F55" s="26"/>
      <c r="G55" s="26"/>
      <c r="H55" s="26"/>
      <c r="I55" s="26"/>
      <c r="J55" s="26"/>
      <c r="K55" s="26"/>
      <c r="L55" s="26"/>
      <c r="M55" s="26"/>
      <c r="N55" s="26"/>
      <c r="O55" s="26"/>
    </row>
    <row r="56">
      <c r="A56" s="24" t="s">
        <v>63</v>
      </c>
      <c r="B56" s="12">
        <v>2.5E11</v>
      </c>
      <c r="C56" s="12">
        <v>4.9E11</v>
      </c>
      <c r="D56" s="12">
        <v>5.27E11</v>
      </c>
      <c r="E56" s="12">
        <v>4.89E11</v>
      </c>
      <c r="F56" s="12">
        <v>5.08E11</v>
      </c>
      <c r="G56" s="12">
        <v>0.0</v>
      </c>
      <c r="H56" s="12">
        <v>0.0</v>
      </c>
      <c r="I56" s="12">
        <v>0.0</v>
      </c>
      <c r="J56" s="12">
        <v>0.0</v>
      </c>
      <c r="K56" s="12">
        <v>0.0</v>
      </c>
      <c r="L56" s="12">
        <v>0.0</v>
      </c>
      <c r="M56" s="12">
        <v>0.0</v>
      </c>
      <c r="N56" s="12">
        <f t="shared" ref="N56:N57" si="47">AVERAGE(B56:M56)</f>
        <v>188666666667</v>
      </c>
      <c r="O56" s="12">
        <f t="shared" ref="O56:O57" si="48">SUM(B56:M56)</f>
        <v>2264000000000</v>
      </c>
    </row>
    <row r="57">
      <c r="A57" s="24" t="s">
        <v>64</v>
      </c>
      <c r="B57" s="12">
        <f t="shared" ref="B57:F57" si="46">B56/1200</f>
        <v>208333333.3</v>
      </c>
      <c r="C57" s="12">
        <f t="shared" si="46"/>
        <v>408333333.3</v>
      </c>
      <c r="D57" s="12">
        <f t="shared" si="46"/>
        <v>439166666.7</v>
      </c>
      <c r="E57" s="12">
        <f t="shared" si="46"/>
        <v>407500000</v>
      </c>
      <c r="F57" s="12">
        <f t="shared" si="46"/>
        <v>423333333.3</v>
      </c>
      <c r="G57" s="12">
        <v>0.0</v>
      </c>
      <c r="H57" s="12">
        <v>0.0</v>
      </c>
      <c r="I57" s="12">
        <v>0.0</v>
      </c>
      <c r="J57" s="12">
        <v>0.0</v>
      </c>
      <c r="K57" s="12">
        <v>0.0</v>
      </c>
      <c r="L57" s="12">
        <v>0.0</v>
      </c>
      <c r="M57" s="12">
        <v>0.0</v>
      </c>
      <c r="N57" s="12">
        <f t="shared" si="47"/>
        <v>157222222.2</v>
      </c>
      <c r="O57" s="12">
        <f t="shared" si="48"/>
        <v>1886666667</v>
      </c>
    </row>
    <row r="58">
      <c r="A58" s="9" t="s">
        <v>65</v>
      </c>
      <c r="B58" s="26"/>
      <c r="C58" s="26"/>
      <c r="D58" s="26"/>
      <c r="E58" s="26"/>
      <c r="F58" s="26"/>
      <c r="G58" s="26"/>
      <c r="H58" s="26"/>
      <c r="I58" s="26"/>
      <c r="J58" s="26"/>
      <c r="K58" s="26"/>
      <c r="L58" s="26"/>
      <c r="M58" s="26"/>
      <c r="N58" s="26"/>
      <c r="O58" s="26"/>
    </row>
    <row r="59">
      <c r="A59" s="28" t="s">
        <v>66</v>
      </c>
      <c r="B59" s="12">
        <f t="shared" ref="B59:G59" si="49">0.17*(B25-B26)</f>
        <v>497122840000</v>
      </c>
      <c r="C59" s="12">
        <f t="shared" si="49"/>
        <v>653036130000</v>
      </c>
      <c r="D59" s="12">
        <f t="shared" si="49"/>
        <v>680174420000</v>
      </c>
      <c r="E59" s="12">
        <f t="shared" si="49"/>
        <v>625405180000</v>
      </c>
      <c r="F59" s="12">
        <f t="shared" si="49"/>
        <v>600185850000</v>
      </c>
      <c r="G59" s="12">
        <f t="shared" si="49"/>
        <v>566333070000</v>
      </c>
      <c r="H59" s="25" t="s">
        <v>67</v>
      </c>
      <c r="I59" s="25" t="s">
        <v>67</v>
      </c>
      <c r="J59" s="25" t="s">
        <v>67</v>
      </c>
      <c r="K59" s="25" t="s">
        <v>67</v>
      </c>
      <c r="L59" s="25" t="s">
        <v>67</v>
      </c>
      <c r="M59" s="25" t="s">
        <v>67</v>
      </c>
      <c r="N59" s="14"/>
      <c r="O59" s="14"/>
    </row>
    <row r="60">
      <c r="A60" s="28" t="s">
        <v>68</v>
      </c>
      <c r="B60" s="12">
        <f t="shared" ref="B60:G60" si="50">B28*0.126</f>
        <v>30770334000</v>
      </c>
      <c r="C60" s="12">
        <f t="shared" si="50"/>
        <v>31365180000</v>
      </c>
      <c r="D60" s="12">
        <f t="shared" si="50"/>
        <v>37073610000</v>
      </c>
      <c r="E60" s="12">
        <f t="shared" si="50"/>
        <v>33224688000</v>
      </c>
      <c r="F60" s="12">
        <f t="shared" si="50"/>
        <v>34025166000</v>
      </c>
      <c r="G60" s="12">
        <f t="shared" si="50"/>
        <v>36266202000</v>
      </c>
      <c r="H60" s="25" t="s">
        <v>67</v>
      </c>
      <c r="I60" s="25" t="s">
        <v>67</v>
      </c>
      <c r="J60" s="25" t="s">
        <v>67</v>
      </c>
      <c r="K60" s="25" t="s">
        <v>67</v>
      </c>
      <c r="L60" s="25" t="s">
        <v>67</v>
      </c>
      <c r="M60" s="25" t="s">
        <v>67</v>
      </c>
      <c r="N60" s="14"/>
      <c r="O60" s="14"/>
    </row>
    <row r="61">
      <c r="A61" s="28" t="s">
        <v>69</v>
      </c>
      <c r="B61" s="12">
        <f t="shared" ref="B61:G61" si="51">B59+B60</f>
        <v>527893174000</v>
      </c>
      <c r="C61" s="12">
        <f t="shared" si="51"/>
        <v>684401310000</v>
      </c>
      <c r="D61" s="12">
        <f t="shared" si="51"/>
        <v>717248030000</v>
      </c>
      <c r="E61" s="12">
        <f t="shared" si="51"/>
        <v>658629868000</v>
      </c>
      <c r="F61" s="12">
        <f t="shared" si="51"/>
        <v>634211016000</v>
      </c>
      <c r="G61" s="12">
        <f t="shared" si="51"/>
        <v>602599272000</v>
      </c>
      <c r="H61" s="25" t="s">
        <v>67</v>
      </c>
      <c r="I61" s="25" t="s">
        <v>67</v>
      </c>
      <c r="J61" s="25" t="s">
        <v>67</v>
      </c>
      <c r="K61" s="25" t="s">
        <v>67</v>
      </c>
      <c r="L61" s="25" t="s">
        <v>67</v>
      </c>
      <c r="M61" s="25" t="s">
        <v>67</v>
      </c>
      <c r="N61" s="14"/>
      <c r="O61" s="14"/>
    </row>
    <row r="62">
      <c r="A62" s="28" t="s">
        <v>70</v>
      </c>
      <c r="B62" s="12">
        <f t="shared" ref="B62:G62" si="52">B59*B52+B60</f>
        <v>441190789782</v>
      </c>
      <c r="C62" s="12">
        <f t="shared" si="52"/>
        <v>635218180620</v>
      </c>
      <c r="D62" s="12">
        <f t="shared" si="52"/>
        <v>488022591984</v>
      </c>
      <c r="E62" s="12">
        <f t="shared" si="52"/>
        <v>694685281264</v>
      </c>
      <c r="F62" s="12">
        <f t="shared" si="52"/>
        <v>451163061726</v>
      </c>
      <c r="G62" s="12">
        <f t="shared" si="52"/>
        <v>177408673594</v>
      </c>
      <c r="H62" s="25" t="s">
        <v>67</v>
      </c>
      <c r="I62" s="25" t="s">
        <v>67</v>
      </c>
      <c r="J62" s="25" t="s">
        <v>67</v>
      </c>
      <c r="K62" s="25" t="s">
        <v>67</v>
      </c>
      <c r="L62" s="25" t="s">
        <v>67</v>
      </c>
      <c r="M62" s="25" t="s">
        <v>67</v>
      </c>
      <c r="N62" s="12">
        <f t="shared" ref="N62:N66" si="54">AVERAGE(B62:M62)</f>
        <v>481281429828</v>
      </c>
      <c r="O62" s="12">
        <f t="shared" ref="O62:O63" si="55">SUM(B62:M62)</f>
        <v>2887688578969</v>
      </c>
    </row>
    <row r="63">
      <c r="A63" s="28" t="s">
        <v>71</v>
      </c>
      <c r="B63" s="12">
        <f t="shared" ref="B63:G63" si="53">B59*B53+B60</f>
        <v>165571067154</v>
      </c>
      <c r="C63" s="12">
        <f t="shared" si="53"/>
        <v>391128720709</v>
      </c>
      <c r="D63" s="12">
        <f t="shared" si="53"/>
        <v>382227501089</v>
      </c>
      <c r="E63" s="12">
        <f t="shared" si="53"/>
        <v>596468004409</v>
      </c>
      <c r="F63" s="12">
        <f t="shared" si="53"/>
        <v>451163061726</v>
      </c>
      <c r="G63" s="12">
        <f t="shared" si="53"/>
        <v>190239807375</v>
      </c>
      <c r="H63" s="25" t="s">
        <v>67</v>
      </c>
      <c r="I63" s="25" t="s">
        <v>67</v>
      </c>
      <c r="J63" s="25" t="s">
        <v>67</v>
      </c>
      <c r="K63" s="25" t="s">
        <v>67</v>
      </c>
      <c r="L63" s="25" t="s">
        <v>67</v>
      </c>
      <c r="M63" s="25" t="s">
        <v>67</v>
      </c>
      <c r="N63" s="12">
        <f t="shared" si="54"/>
        <v>362799693744</v>
      </c>
      <c r="O63" s="12">
        <f t="shared" si="55"/>
        <v>2176798162462</v>
      </c>
    </row>
    <row r="64">
      <c r="A64" s="17" t="s">
        <v>72</v>
      </c>
      <c r="B64" s="12">
        <f t="shared" ref="B64:G64" si="56">B57/B16</f>
        <v>46.34779385</v>
      </c>
      <c r="C64" s="12">
        <f t="shared" si="56"/>
        <v>47.97149123</v>
      </c>
      <c r="D64" s="12">
        <f t="shared" si="56"/>
        <v>52.86069652</v>
      </c>
      <c r="E64" s="12">
        <f t="shared" si="56"/>
        <v>30.18518519</v>
      </c>
      <c r="F64" s="12">
        <f t="shared" si="56"/>
        <v>30.27918842</v>
      </c>
      <c r="G64" s="12">
        <f t="shared" si="56"/>
        <v>0</v>
      </c>
      <c r="H64" s="25" t="s">
        <v>67</v>
      </c>
      <c r="I64" s="25" t="s">
        <v>67</v>
      </c>
      <c r="J64" s="25" t="s">
        <v>67</v>
      </c>
      <c r="K64" s="25" t="s">
        <v>67</v>
      </c>
      <c r="L64" s="25" t="s">
        <v>67</v>
      </c>
      <c r="M64" s="25" t="s">
        <v>67</v>
      </c>
      <c r="N64" s="12">
        <f t="shared" si="54"/>
        <v>34.60739253</v>
      </c>
      <c r="O64" s="14"/>
    </row>
    <row r="65">
      <c r="A65" s="17" t="s">
        <v>73</v>
      </c>
      <c r="B65" s="12">
        <f t="shared" ref="B65:G65" si="57">B16*B19</f>
        <v>202769450</v>
      </c>
      <c r="C65" s="12">
        <f t="shared" si="57"/>
        <v>460584320</v>
      </c>
      <c r="D65" s="12">
        <f t="shared" si="57"/>
        <v>417393920</v>
      </c>
      <c r="E65" s="12">
        <f t="shared" si="57"/>
        <v>749925000</v>
      </c>
      <c r="F65" s="12">
        <f t="shared" si="57"/>
        <v>816770020</v>
      </c>
      <c r="G65" s="12">
        <f t="shared" si="57"/>
        <v>274940227.8</v>
      </c>
      <c r="H65" s="25" t="s">
        <v>67</v>
      </c>
      <c r="I65" s="25" t="s">
        <v>67</v>
      </c>
      <c r="J65" s="25" t="s">
        <v>67</v>
      </c>
      <c r="K65" s="25" t="s">
        <v>67</v>
      </c>
      <c r="L65" s="25" t="s">
        <v>67</v>
      </c>
      <c r="M65" s="25" t="s">
        <v>67</v>
      </c>
      <c r="N65" s="12">
        <f t="shared" si="54"/>
        <v>487063823</v>
      </c>
      <c r="O65" s="12">
        <f t="shared" ref="O65:O66" si="59">SUM(B65:M65)</f>
        <v>2922382938</v>
      </c>
    </row>
    <row r="66">
      <c r="A66" s="28" t="s">
        <v>74</v>
      </c>
      <c r="B66" s="12">
        <f t="shared" ref="B66:G66" si="58">B65-B57</f>
        <v>-5563883.333</v>
      </c>
      <c r="C66" s="12">
        <f t="shared" si="58"/>
        <v>52250986.67</v>
      </c>
      <c r="D66" s="12">
        <f t="shared" si="58"/>
        <v>-21772746.67</v>
      </c>
      <c r="E66" s="12">
        <f t="shared" si="58"/>
        <v>342425000</v>
      </c>
      <c r="F66" s="12">
        <f t="shared" si="58"/>
        <v>393436686.7</v>
      </c>
      <c r="G66" s="12">
        <f t="shared" si="58"/>
        <v>274940227.8</v>
      </c>
      <c r="H66" s="25" t="s">
        <v>67</v>
      </c>
      <c r="I66" s="25" t="s">
        <v>67</v>
      </c>
      <c r="J66" s="25" t="s">
        <v>67</v>
      </c>
      <c r="K66" s="25" t="s">
        <v>67</v>
      </c>
      <c r="L66" s="25" t="s">
        <v>67</v>
      </c>
      <c r="M66" s="25" t="s">
        <v>67</v>
      </c>
      <c r="N66" s="12">
        <f t="shared" si="54"/>
        <v>172619378.5</v>
      </c>
      <c r="O66" s="12">
        <f t="shared" si="59"/>
        <v>1035716271</v>
      </c>
    </row>
    <row r="67">
      <c r="A67" s="9" t="s">
        <v>75</v>
      </c>
      <c r="B67" s="26"/>
      <c r="C67" s="26"/>
      <c r="D67" s="26"/>
      <c r="E67" s="26"/>
      <c r="F67" s="26"/>
      <c r="G67" s="26"/>
      <c r="H67" s="26"/>
      <c r="I67" s="26"/>
      <c r="J67" s="26"/>
      <c r="K67" s="26"/>
      <c r="L67" s="26"/>
      <c r="M67" s="26"/>
      <c r="N67" s="26"/>
      <c r="O67" s="26"/>
    </row>
    <row r="68">
      <c r="A68" s="28" t="s">
        <v>76</v>
      </c>
      <c r="B68" s="12">
        <f t="shared" ref="B68:G68" si="60">B32*B19</f>
        <v>285712801</v>
      </c>
      <c r="C68" s="12">
        <f t="shared" si="60"/>
        <v>213734500</v>
      </c>
      <c r="D68" s="12">
        <f t="shared" si="60"/>
        <v>133889248.3</v>
      </c>
      <c r="E68" s="12">
        <f t="shared" si="60"/>
        <v>107267827.7</v>
      </c>
      <c r="F68" s="12">
        <f t="shared" si="60"/>
        <v>333633523.7</v>
      </c>
      <c r="G68" s="12">
        <f t="shared" si="60"/>
        <v>661501508.2</v>
      </c>
      <c r="H68" s="12">
        <f t="shared" ref="H68:M68" si="61">H32*H42</f>
        <v>710527483.2</v>
      </c>
      <c r="I68" s="12">
        <f t="shared" si="61"/>
        <v>442554691.9</v>
      </c>
      <c r="J68" s="12">
        <f t="shared" si="61"/>
        <v>689101302.8</v>
      </c>
      <c r="K68" s="12">
        <f t="shared" si="61"/>
        <v>709469949.5</v>
      </c>
      <c r="L68" s="12">
        <f t="shared" si="61"/>
        <v>607630506.4</v>
      </c>
      <c r="M68" s="12">
        <f t="shared" si="61"/>
        <v>515556177.5</v>
      </c>
      <c r="N68" s="12">
        <f t="shared" ref="N68:N71" si="63">AVERAGE(B68:M68)</f>
        <v>450881626.7</v>
      </c>
      <c r="O68" s="12">
        <f t="shared" ref="O68:O71" si="64">SUM(B68:M68)</f>
        <v>5410579520</v>
      </c>
    </row>
    <row r="69">
      <c r="A69" s="24" t="s">
        <v>77</v>
      </c>
      <c r="B69" s="12">
        <f t="shared" ref="B69:G69" si="62">B57</f>
        <v>208333333.3</v>
      </c>
      <c r="C69" s="12">
        <f t="shared" si="62"/>
        <v>408333333.3</v>
      </c>
      <c r="D69" s="12">
        <f t="shared" si="62"/>
        <v>439166666.7</v>
      </c>
      <c r="E69" s="12">
        <f t="shared" si="62"/>
        <v>407500000</v>
      </c>
      <c r="F69" s="12">
        <f t="shared" si="62"/>
        <v>423333333.3</v>
      </c>
      <c r="G69" s="12">
        <f t="shared" si="62"/>
        <v>0</v>
      </c>
      <c r="H69" s="12">
        <v>0.0</v>
      </c>
      <c r="I69" s="12">
        <v>0.0</v>
      </c>
      <c r="J69" s="12">
        <v>0.0</v>
      </c>
      <c r="K69" s="12">
        <v>0.0</v>
      </c>
      <c r="L69" s="12">
        <v>0.0</v>
      </c>
      <c r="M69" s="12">
        <v>0.0</v>
      </c>
      <c r="N69" s="12">
        <f t="shared" si="63"/>
        <v>157222222.2</v>
      </c>
      <c r="O69" s="12">
        <f t="shared" si="64"/>
        <v>1886666667</v>
      </c>
    </row>
    <row r="70">
      <c r="A70" s="24" t="s">
        <v>78</v>
      </c>
      <c r="B70" s="12">
        <f t="shared" ref="B70:M70" si="65">B57+B54</f>
        <v>494046134.3</v>
      </c>
      <c r="C70" s="12">
        <f t="shared" si="65"/>
        <v>622067833.3</v>
      </c>
      <c r="D70" s="12">
        <f t="shared" si="65"/>
        <v>573055915</v>
      </c>
      <c r="E70" s="12">
        <f t="shared" si="65"/>
        <v>514767827.7</v>
      </c>
      <c r="F70" s="12">
        <f t="shared" si="65"/>
        <v>756966857.1</v>
      </c>
      <c r="G70" s="12">
        <f t="shared" si="65"/>
        <v>661501508.2</v>
      </c>
      <c r="H70" s="12">
        <f t="shared" si="65"/>
        <v>710527483.2</v>
      </c>
      <c r="I70" s="12">
        <f t="shared" si="65"/>
        <v>442554691.9</v>
      </c>
      <c r="J70" s="12">
        <f t="shared" si="65"/>
        <v>689101302.8</v>
      </c>
      <c r="K70" s="12">
        <f t="shared" si="65"/>
        <v>709469949.5</v>
      </c>
      <c r="L70" s="12">
        <f t="shared" si="65"/>
        <v>607630506.4</v>
      </c>
      <c r="M70" s="12">
        <f t="shared" si="65"/>
        <v>515556177.5</v>
      </c>
      <c r="N70" s="12">
        <f t="shared" si="63"/>
        <v>608103848.9</v>
      </c>
      <c r="O70" s="12">
        <f t="shared" si="64"/>
        <v>7297246187</v>
      </c>
    </row>
    <row r="71">
      <c r="A71" s="24" t="s">
        <v>79</v>
      </c>
      <c r="B71" s="12">
        <f t="shared" ref="B71:M71" si="66">SUM(B70)</f>
        <v>494046134.3</v>
      </c>
      <c r="C71" s="12">
        <f t="shared" si="66"/>
        <v>622067833.3</v>
      </c>
      <c r="D71" s="12">
        <f t="shared" si="66"/>
        <v>573055915</v>
      </c>
      <c r="E71" s="12">
        <f t="shared" si="66"/>
        <v>514767827.7</v>
      </c>
      <c r="F71" s="12">
        <f t="shared" si="66"/>
        <v>756966857.1</v>
      </c>
      <c r="G71" s="12">
        <f t="shared" si="66"/>
        <v>661501508.2</v>
      </c>
      <c r="H71" s="12">
        <f t="shared" si="66"/>
        <v>710527483.2</v>
      </c>
      <c r="I71" s="12">
        <f t="shared" si="66"/>
        <v>442554691.9</v>
      </c>
      <c r="J71" s="12">
        <f t="shared" si="66"/>
        <v>689101302.8</v>
      </c>
      <c r="K71" s="12">
        <f t="shared" si="66"/>
        <v>709469949.5</v>
      </c>
      <c r="L71" s="12">
        <f t="shared" si="66"/>
        <v>607630506.4</v>
      </c>
      <c r="M71" s="12">
        <f t="shared" si="66"/>
        <v>515556177.5</v>
      </c>
      <c r="N71" s="12">
        <f t="shared" si="63"/>
        <v>608103848.9</v>
      </c>
      <c r="O71" s="12">
        <f t="shared" si="64"/>
        <v>7297246187</v>
      </c>
    </row>
    <row r="72">
      <c r="A72" s="24" t="s">
        <v>80</v>
      </c>
      <c r="B72" s="12">
        <f t="shared" ref="B72:M72" si="67">SUM(B70:B71)</f>
        <v>988092268.7</v>
      </c>
      <c r="C72" s="12">
        <f t="shared" si="67"/>
        <v>1244135667</v>
      </c>
      <c r="D72" s="12">
        <f t="shared" si="67"/>
        <v>1146111830</v>
      </c>
      <c r="E72" s="12">
        <f t="shared" si="67"/>
        <v>1029535655</v>
      </c>
      <c r="F72" s="12">
        <f t="shared" si="67"/>
        <v>1513933714</v>
      </c>
      <c r="G72" s="12">
        <f t="shared" si="67"/>
        <v>1323003016</v>
      </c>
      <c r="H72" s="12">
        <f t="shared" si="67"/>
        <v>1421054966</v>
      </c>
      <c r="I72" s="12">
        <f t="shared" si="67"/>
        <v>885109383.8</v>
      </c>
      <c r="J72" s="12">
        <f t="shared" si="67"/>
        <v>1378202606</v>
      </c>
      <c r="K72" s="12">
        <f t="shared" si="67"/>
        <v>1418939899</v>
      </c>
      <c r="L72" s="12">
        <f t="shared" si="67"/>
        <v>1215261013</v>
      </c>
      <c r="M72" s="12">
        <f t="shared" si="67"/>
        <v>1031112355</v>
      </c>
      <c r="N72" s="14"/>
      <c r="O72" s="14"/>
    </row>
    <row r="73">
      <c r="A73" s="9" t="s">
        <v>81</v>
      </c>
      <c r="B73" s="26"/>
      <c r="C73" s="26"/>
      <c r="D73" s="26"/>
      <c r="E73" s="26"/>
      <c r="F73" s="26"/>
      <c r="G73" s="26"/>
      <c r="H73" s="26"/>
      <c r="I73" s="26"/>
      <c r="J73" s="26"/>
      <c r="K73" s="26"/>
      <c r="L73" s="26"/>
      <c r="M73" s="26"/>
      <c r="N73" s="26"/>
      <c r="O73" s="33">
        <f t="shared" ref="O73:O75" si="68">SUM(B73:M73)</f>
        <v>0</v>
      </c>
    </row>
    <row r="74">
      <c r="A74" s="24" t="s">
        <v>82</v>
      </c>
      <c r="B74" s="12">
        <v>63.33</v>
      </c>
      <c r="C74" s="12">
        <v>53.59</v>
      </c>
      <c r="D74" s="12">
        <v>182.0</v>
      </c>
      <c r="E74" s="12">
        <v>22.0</v>
      </c>
      <c r="F74" s="12">
        <v>80.0</v>
      </c>
      <c r="G74" s="12">
        <v>45.0</v>
      </c>
      <c r="H74" s="12">
        <v>111.0</v>
      </c>
      <c r="I74" s="12">
        <f>I75*24</f>
        <v>216</v>
      </c>
      <c r="J74" s="12">
        <v>48.0</v>
      </c>
      <c r="K74" s="12">
        <v>72.0</v>
      </c>
      <c r="L74" s="12">
        <v>48.0</v>
      </c>
      <c r="M74" s="12">
        <v>72.0</v>
      </c>
      <c r="N74" s="12">
        <f t="shared" ref="N74:N78" si="71">AVERAGE(B74:M74)</f>
        <v>84.41</v>
      </c>
      <c r="O74" s="12">
        <f t="shared" si="68"/>
        <v>1012.92</v>
      </c>
    </row>
    <row r="75">
      <c r="A75" s="16" t="s">
        <v>83</v>
      </c>
      <c r="B75" s="12">
        <f t="shared" ref="B75:H75" si="69">B74/24</f>
        <v>2.63875</v>
      </c>
      <c r="C75" s="12">
        <f t="shared" si="69"/>
        <v>2.232916667</v>
      </c>
      <c r="D75" s="12">
        <f t="shared" si="69"/>
        <v>7.583333333</v>
      </c>
      <c r="E75" s="12">
        <f t="shared" si="69"/>
        <v>0.9166666667</v>
      </c>
      <c r="F75" s="12">
        <f t="shared" si="69"/>
        <v>3.333333333</v>
      </c>
      <c r="G75" s="12">
        <f t="shared" si="69"/>
        <v>1.875</v>
      </c>
      <c r="H75" s="12">
        <f t="shared" si="69"/>
        <v>4.625</v>
      </c>
      <c r="I75" s="12">
        <v>9.0</v>
      </c>
      <c r="J75" s="12">
        <v>2.0</v>
      </c>
      <c r="K75" s="12">
        <f t="shared" ref="K75:M75" si="70">K74/24</f>
        <v>3</v>
      </c>
      <c r="L75" s="12">
        <f t="shared" si="70"/>
        <v>2</v>
      </c>
      <c r="M75" s="12">
        <f t="shared" si="70"/>
        <v>3</v>
      </c>
      <c r="N75" s="12">
        <f t="shared" si="71"/>
        <v>3.517083333</v>
      </c>
      <c r="O75" s="12">
        <f t="shared" si="68"/>
        <v>42.205</v>
      </c>
    </row>
    <row r="76">
      <c r="A76" s="17" t="s">
        <v>84</v>
      </c>
      <c r="B76" s="12">
        <f t="shared" ref="B76:M76" si="72">B30/(B3-B75)</f>
        <v>386336.9915</v>
      </c>
      <c r="C76" s="12">
        <f t="shared" si="72"/>
        <v>482553.6456</v>
      </c>
      <c r="D76" s="12">
        <f t="shared" si="72"/>
        <v>483288.2562</v>
      </c>
      <c r="E76" s="12">
        <f t="shared" si="72"/>
        <v>580366.2464</v>
      </c>
      <c r="F76" s="12">
        <f t="shared" si="72"/>
        <v>647213.5663</v>
      </c>
      <c r="G76" s="12">
        <f t="shared" si="72"/>
        <v>609089.3867</v>
      </c>
      <c r="H76" s="12">
        <f t="shared" si="72"/>
        <v>607358.8626</v>
      </c>
      <c r="I76" s="12">
        <f t="shared" si="72"/>
        <v>666263.5455</v>
      </c>
      <c r="J76" s="12">
        <f t="shared" si="72"/>
        <v>664799</v>
      </c>
      <c r="K76" s="12">
        <f t="shared" si="72"/>
        <v>659334.1786</v>
      </c>
      <c r="L76" s="12">
        <f t="shared" si="72"/>
        <v>643681.25</v>
      </c>
      <c r="M76" s="12">
        <f t="shared" si="72"/>
        <v>646633.3571</v>
      </c>
      <c r="N76" s="12">
        <f t="shared" si="71"/>
        <v>589743.1905</v>
      </c>
      <c r="O76" s="14"/>
    </row>
    <row r="77">
      <c r="A77" s="17" t="s">
        <v>85</v>
      </c>
      <c r="B77" s="12">
        <f t="shared" ref="B77:M77" si="73">B76*B75</f>
        <v>1019446.736</v>
      </c>
      <c r="C77" s="12">
        <f t="shared" si="73"/>
        <v>1077502.078</v>
      </c>
      <c r="D77" s="12">
        <f t="shared" si="73"/>
        <v>3664935.943</v>
      </c>
      <c r="E77" s="12">
        <f t="shared" si="73"/>
        <v>532002.3926</v>
      </c>
      <c r="F77" s="12">
        <f t="shared" si="73"/>
        <v>2157378.554</v>
      </c>
      <c r="G77" s="12">
        <f t="shared" si="73"/>
        <v>1142042.6</v>
      </c>
      <c r="H77" s="12">
        <f t="shared" si="73"/>
        <v>2809034.739</v>
      </c>
      <c r="I77" s="12">
        <f t="shared" si="73"/>
        <v>5996371.909</v>
      </c>
      <c r="J77" s="12">
        <f t="shared" si="73"/>
        <v>1329598</v>
      </c>
      <c r="K77" s="12">
        <f t="shared" si="73"/>
        <v>1978002.536</v>
      </c>
      <c r="L77" s="12">
        <f t="shared" si="73"/>
        <v>1287362.5</v>
      </c>
      <c r="M77" s="12">
        <f t="shared" si="73"/>
        <v>1939900.071</v>
      </c>
      <c r="N77" s="12">
        <f t="shared" si="71"/>
        <v>2077798.172</v>
      </c>
      <c r="O77" s="12">
        <f t="shared" ref="O77:O78" si="76">SUM(B77:M77)</f>
        <v>24933578.06</v>
      </c>
    </row>
    <row r="78">
      <c r="A78" s="17" t="s">
        <v>86</v>
      </c>
      <c r="B78" s="12">
        <f t="shared" ref="B78:G78" si="74">B77*B19</f>
        <v>45987242.27</v>
      </c>
      <c r="C78" s="12">
        <f t="shared" si="74"/>
        <v>58303637.44</v>
      </c>
      <c r="D78" s="12">
        <f t="shared" si="74"/>
        <v>184126381.8</v>
      </c>
      <c r="E78" s="12">
        <f t="shared" si="74"/>
        <v>29552732.91</v>
      </c>
      <c r="F78" s="12">
        <f t="shared" si="74"/>
        <v>126034055.1</v>
      </c>
      <c r="G78" s="12">
        <f t="shared" si="74"/>
        <v>63520409.41</v>
      </c>
      <c r="H78" s="12">
        <f t="shared" ref="H78:M78" si="75">H77*H42</f>
        <v>130788657.5</v>
      </c>
      <c r="I78" s="12">
        <f t="shared" si="75"/>
        <v>218987502.1</v>
      </c>
      <c r="J78" s="12">
        <f t="shared" si="75"/>
        <v>50019476.76</v>
      </c>
      <c r="K78" s="12">
        <f t="shared" si="75"/>
        <v>76014637.45</v>
      </c>
      <c r="L78" s="12">
        <f t="shared" si="75"/>
        <v>44117912.88</v>
      </c>
      <c r="M78" s="12">
        <f t="shared" si="75"/>
        <v>54336601</v>
      </c>
      <c r="N78" s="12">
        <f t="shared" si="71"/>
        <v>90149103.88</v>
      </c>
      <c r="O78" s="12">
        <f t="shared" si="76"/>
        <v>1081789247</v>
      </c>
    </row>
    <row r="79">
      <c r="A79" s="34" t="s">
        <v>87</v>
      </c>
      <c r="B79" s="26"/>
      <c r="C79" s="26"/>
      <c r="D79" s="26"/>
      <c r="E79" s="26"/>
      <c r="F79" s="26"/>
      <c r="G79" s="26"/>
      <c r="H79" s="26"/>
      <c r="I79" s="26"/>
      <c r="J79" s="26"/>
      <c r="K79" s="26"/>
      <c r="L79" s="26"/>
      <c r="M79" s="26"/>
      <c r="N79" s="26"/>
      <c r="O79" s="26"/>
    </row>
    <row r="80">
      <c r="A80" s="21" t="s">
        <v>88</v>
      </c>
      <c r="B80" s="20">
        <v>190000.0</v>
      </c>
      <c r="C80" s="20">
        <v>190000.0</v>
      </c>
      <c r="D80" s="20">
        <v>190000.0</v>
      </c>
      <c r="E80" s="20">
        <v>190000.0</v>
      </c>
      <c r="F80" s="20">
        <v>190000.0</v>
      </c>
      <c r="G80" s="20">
        <v>200500.0</v>
      </c>
      <c r="H80" s="20">
        <v>200500.0</v>
      </c>
      <c r="I80" s="20">
        <v>170000.0</v>
      </c>
      <c r="J80" s="20">
        <v>170000.0</v>
      </c>
      <c r="K80" s="20">
        <v>185000.0</v>
      </c>
      <c r="L80" s="20">
        <v>185000.0</v>
      </c>
      <c r="M80" s="20">
        <v>210000.0</v>
      </c>
      <c r="N80" s="35">
        <f t="shared" ref="N80:N91" si="77">average(B80:M80)</f>
        <v>189250</v>
      </c>
      <c r="O80" s="14">
        <f t="shared" ref="O80:O91" si="78">(N80*365)</f>
        <v>69076250</v>
      </c>
    </row>
    <row r="81">
      <c r="A81" s="18" t="s">
        <v>89</v>
      </c>
      <c r="B81" s="20">
        <v>200000.0</v>
      </c>
      <c r="C81" s="20">
        <v>200000.0</v>
      </c>
      <c r="D81" s="20">
        <v>200000.0</v>
      </c>
      <c r="E81" s="20">
        <v>220000.0</v>
      </c>
      <c r="F81" s="20">
        <v>220000.0</v>
      </c>
      <c r="G81" s="20">
        <v>190000.0</v>
      </c>
      <c r="H81" s="20">
        <v>190000.0</v>
      </c>
      <c r="I81" s="20">
        <v>200000.0</v>
      </c>
      <c r="J81" s="20">
        <v>200000.0</v>
      </c>
      <c r="K81" s="20">
        <v>200000.0</v>
      </c>
      <c r="L81" s="20">
        <v>220000.0</v>
      </c>
      <c r="M81" s="20">
        <v>220000.0</v>
      </c>
      <c r="N81" s="35">
        <f t="shared" si="77"/>
        <v>205000</v>
      </c>
      <c r="O81" s="14">
        <f t="shared" si="78"/>
        <v>74825000</v>
      </c>
    </row>
    <row r="82">
      <c r="A82" s="21" t="s">
        <v>90</v>
      </c>
      <c r="B82" s="20">
        <v>103000.0</v>
      </c>
      <c r="C82" s="20">
        <v>103000.0</v>
      </c>
      <c r="D82" s="20">
        <v>103000.0</v>
      </c>
      <c r="E82" s="20">
        <v>103000.0</v>
      </c>
      <c r="F82" s="20">
        <v>103000.0</v>
      </c>
      <c r="G82" s="20">
        <v>103000.0</v>
      </c>
      <c r="H82" s="20">
        <v>103000.0</v>
      </c>
      <c r="I82" s="20">
        <v>103000.0</v>
      </c>
      <c r="J82" s="20">
        <v>103000.0</v>
      </c>
      <c r="K82" s="20">
        <v>103000.0</v>
      </c>
      <c r="L82" s="20">
        <v>103000.0</v>
      </c>
      <c r="M82" s="20">
        <v>103000.0</v>
      </c>
      <c r="N82" s="35">
        <f t="shared" si="77"/>
        <v>103000</v>
      </c>
      <c r="O82" s="14">
        <f t="shared" si="78"/>
        <v>37595000</v>
      </c>
    </row>
    <row r="83">
      <c r="A83" s="21" t="s">
        <v>91</v>
      </c>
      <c r="B83" s="20">
        <v>150000.0</v>
      </c>
      <c r="C83" s="20">
        <v>150000.0</v>
      </c>
      <c r="D83" s="20">
        <v>150000.0</v>
      </c>
      <c r="E83" s="20">
        <v>147000.0</v>
      </c>
      <c r="F83" s="20">
        <v>147000.0</v>
      </c>
      <c r="G83" s="20">
        <v>165000.0</v>
      </c>
      <c r="H83" s="20">
        <v>165000.0</v>
      </c>
      <c r="I83" s="20">
        <v>155000.0</v>
      </c>
      <c r="J83" s="20">
        <v>155000.0</v>
      </c>
      <c r="K83" s="20">
        <v>107000.0</v>
      </c>
      <c r="L83" s="20">
        <v>105000.0</v>
      </c>
      <c r="M83" s="20">
        <v>105000.0</v>
      </c>
      <c r="N83" s="35">
        <f t="shared" si="77"/>
        <v>141750</v>
      </c>
      <c r="O83" s="14">
        <f t="shared" si="78"/>
        <v>51738750</v>
      </c>
    </row>
    <row r="84">
      <c r="A84" s="21" t="s">
        <v>92</v>
      </c>
      <c r="B84" s="20">
        <v>145000.0</v>
      </c>
      <c r="C84" s="20">
        <v>145000.0</v>
      </c>
      <c r="D84" s="20">
        <v>145000.0</v>
      </c>
      <c r="E84" s="20">
        <v>170000.0</v>
      </c>
      <c r="F84" s="20">
        <v>170000.0</v>
      </c>
      <c r="G84" s="20">
        <v>180000.0</v>
      </c>
      <c r="H84" s="20">
        <v>180000.0</v>
      </c>
      <c r="I84" s="20">
        <v>180000.0</v>
      </c>
      <c r="J84" s="20">
        <v>160000.0</v>
      </c>
      <c r="K84" s="20">
        <v>142000.0</v>
      </c>
      <c r="L84" s="20">
        <v>128800.0</v>
      </c>
      <c r="M84" s="20">
        <v>124200.0</v>
      </c>
      <c r="N84" s="35">
        <f t="shared" si="77"/>
        <v>155833.3333</v>
      </c>
      <c r="O84" s="14">
        <f t="shared" si="78"/>
        <v>56879166.67</v>
      </c>
    </row>
    <row r="85">
      <c r="A85" s="21" t="s">
        <v>93</v>
      </c>
      <c r="B85" s="20">
        <v>2000.0</v>
      </c>
      <c r="C85" s="20">
        <v>2000.0</v>
      </c>
      <c r="D85" s="20">
        <v>2000.0</v>
      </c>
      <c r="E85" s="20">
        <v>2000.0</v>
      </c>
      <c r="F85" s="20">
        <v>2000.0</v>
      </c>
      <c r="G85" s="20">
        <v>2000.0</v>
      </c>
      <c r="H85" s="20">
        <v>2000.0</v>
      </c>
      <c r="I85" s="20">
        <v>8000.0</v>
      </c>
      <c r="J85" s="20">
        <v>8000.0</v>
      </c>
      <c r="K85" s="20">
        <v>8000.0</v>
      </c>
      <c r="L85" s="20">
        <v>8000.0</v>
      </c>
      <c r="M85" s="20">
        <v>8000.0</v>
      </c>
      <c r="N85" s="35">
        <f t="shared" si="77"/>
        <v>4500</v>
      </c>
      <c r="O85" s="14">
        <f t="shared" si="78"/>
        <v>1642500</v>
      </c>
    </row>
    <row r="86">
      <c r="A86" s="21" t="s">
        <v>94</v>
      </c>
      <c r="B86" s="20">
        <v>3000.0</v>
      </c>
      <c r="C86" s="20">
        <v>3000.0</v>
      </c>
      <c r="D86" s="20">
        <v>3000.0</v>
      </c>
      <c r="E86" s="20">
        <v>3000.0</v>
      </c>
      <c r="F86" s="20">
        <v>3000.0</v>
      </c>
      <c r="G86" s="20">
        <v>3000.0</v>
      </c>
      <c r="H86" s="20">
        <v>3000.0</v>
      </c>
      <c r="I86" s="20">
        <v>3000.0</v>
      </c>
      <c r="J86" s="20">
        <v>4000.0</v>
      </c>
      <c r="K86" s="19">
        <v>0.0</v>
      </c>
      <c r="L86" s="19">
        <v>0.0</v>
      </c>
      <c r="M86" s="19">
        <v>0.0</v>
      </c>
      <c r="N86" s="35">
        <f t="shared" si="77"/>
        <v>2333.333333</v>
      </c>
      <c r="O86" s="14">
        <f t="shared" si="78"/>
        <v>851666.6667</v>
      </c>
    </row>
    <row r="87">
      <c r="A87" s="21" t="s">
        <v>95</v>
      </c>
      <c r="B87" s="20">
        <v>35000.0</v>
      </c>
      <c r="C87" s="20">
        <v>35000.0</v>
      </c>
      <c r="D87" s="20">
        <v>35000.0</v>
      </c>
      <c r="E87" s="20">
        <v>35000.0</v>
      </c>
      <c r="F87" s="20">
        <v>35000.0</v>
      </c>
      <c r="G87" s="20">
        <v>38000.0</v>
      </c>
      <c r="H87" s="20">
        <v>38000.0</v>
      </c>
      <c r="I87" s="20">
        <v>39000.0</v>
      </c>
      <c r="J87" s="20">
        <v>41000.0</v>
      </c>
      <c r="K87" s="20">
        <v>40000.0</v>
      </c>
      <c r="L87" s="20">
        <v>40000.0</v>
      </c>
      <c r="M87" s="20">
        <v>35000.0</v>
      </c>
      <c r="N87" s="35">
        <f t="shared" si="77"/>
        <v>37166.66667</v>
      </c>
      <c r="O87" s="14">
        <f t="shared" si="78"/>
        <v>13565833.33</v>
      </c>
    </row>
    <row r="88">
      <c r="A88" s="21" t="s">
        <v>96</v>
      </c>
      <c r="B88" s="20">
        <v>5000.0</v>
      </c>
      <c r="C88" s="20">
        <v>5000.0</v>
      </c>
      <c r="D88" s="20">
        <v>5000.0</v>
      </c>
      <c r="E88" s="20">
        <v>7000.0</v>
      </c>
      <c r="F88" s="20">
        <v>7000.0</v>
      </c>
      <c r="G88" s="20">
        <v>6500.0</v>
      </c>
      <c r="H88" s="20">
        <v>6500.0</v>
      </c>
      <c r="I88" s="20">
        <v>6000.0</v>
      </c>
      <c r="J88" s="20">
        <v>6000.0</v>
      </c>
      <c r="K88" s="20">
        <v>6000.0</v>
      </c>
      <c r="L88" s="20">
        <v>5000.0</v>
      </c>
      <c r="M88" s="20">
        <v>5000.0</v>
      </c>
      <c r="N88" s="35">
        <f t="shared" si="77"/>
        <v>5833.333333</v>
      </c>
      <c r="O88" s="14">
        <f t="shared" si="78"/>
        <v>2129166.667</v>
      </c>
    </row>
    <row r="89">
      <c r="A89" s="21" t="s">
        <v>97</v>
      </c>
      <c r="B89" s="20">
        <v>14100.0</v>
      </c>
      <c r="C89" s="20">
        <v>14100.0</v>
      </c>
      <c r="D89" s="20">
        <v>14100.0</v>
      </c>
      <c r="E89" s="20">
        <v>14100.0</v>
      </c>
      <c r="F89" s="20">
        <v>14100.0</v>
      </c>
      <c r="G89" s="20">
        <v>14100.0</v>
      </c>
      <c r="H89" s="20">
        <v>14100.0</v>
      </c>
      <c r="I89" s="20">
        <v>14100.0</v>
      </c>
      <c r="J89" s="20">
        <v>14100.0</v>
      </c>
      <c r="K89" s="20">
        <v>13800.0</v>
      </c>
      <c r="L89" s="20">
        <v>13800.0</v>
      </c>
      <c r="M89" s="20">
        <v>13800.0</v>
      </c>
      <c r="N89" s="35">
        <f t="shared" si="77"/>
        <v>14025</v>
      </c>
      <c r="O89" s="14">
        <f t="shared" si="78"/>
        <v>5119125</v>
      </c>
    </row>
    <row r="90">
      <c r="A90" s="21" t="s">
        <v>98</v>
      </c>
      <c r="B90" s="36">
        <v>0.0</v>
      </c>
      <c r="C90" s="36">
        <v>0.0</v>
      </c>
      <c r="D90" s="36">
        <v>0.0</v>
      </c>
      <c r="E90" s="36">
        <v>0.0</v>
      </c>
      <c r="F90" s="36">
        <v>0.0</v>
      </c>
      <c r="G90" s="36">
        <v>0.0</v>
      </c>
      <c r="H90" s="36">
        <v>0.0</v>
      </c>
      <c r="I90" s="36">
        <v>0.0</v>
      </c>
      <c r="J90" s="20">
        <v>2200.0</v>
      </c>
      <c r="K90" s="20">
        <v>2200.0</v>
      </c>
      <c r="L90" s="20">
        <v>2200.0</v>
      </c>
      <c r="M90" s="20">
        <v>2200.0</v>
      </c>
      <c r="N90" s="35">
        <f t="shared" si="77"/>
        <v>733.3333333</v>
      </c>
      <c r="O90" s="14">
        <f t="shared" si="78"/>
        <v>267666.6667</v>
      </c>
    </row>
    <row r="91">
      <c r="A91" s="21" t="s">
        <v>99</v>
      </c>
      <c r="B91" s="36">
        <v>0.0</v>
      </c>
      <c r="C91" s="36">
        <v>0.0</v>
      </c>
      <c r="D91" s="36">
        <v>0.0</v>
      </c>
      <c r="E91" s="36">
        <v>0.0</v>
      </c>
      <c r="F91" s="36">
        <v>0.0</v>
      </c>
      <c r="G91" s="36">
        <v>0.0</v>
      </c>
      <c r="H91" s="36">
        <v>0.0</v>
      </c>
      <c r="I91" s="36">
        <v>0.0</v>
      </c>
      <c r="J91" s="36">
        <v>0.0</v>
      </c>
      <c r="K91" s="36">
        <v>2000.0</v>
      </c>
      <c r="L91" s="36">
        <v>2000.0</v>
      </c>
      <c r="M91" s="36">
        <v>2000.0</v>
      </c>
      <c r="N91" s="35">
        <f t="shared" si="77"/>
        <v>500</v>
      </c>
      <c r="O91" s="14">
        <f t="shared" si="78"/>
        <v>182500</v>
      </c>
    </row>
    <row r="92" ht="150.0" customHeight="1">
      <c r="B92" s="37" t="s">
        <v>100</v>
      </c>
    </row>
    <row r="93" ht="150.0" customHeight="1">
      <c r="B93" s="37" t="s">
        <v>101</v>
      </c>
    </row>
  </sheetData>
  <mergeCells count="3">
    <mergeCell ref="B1:O1"/>
    <mergeCell ref="B92:O92"/>
    <mergeCell ref="B93:O93"/>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3.44" defaultRowHeight="15.0"/>
  <cols>
    <col customWidth="1" min="1" max="3" width="22.33"/>
  </cols>
  <sheetData>
    <row r="1">
      <c r="A1" s="38" t="s">
        <v>102</v>
      </c>
    </row>
    <row r="2">
      <c r="A2" s="39" t="s">
        <v>103</v>
      </c>
      <c r="B2" s="39" t="s">
        <v>104</v>
      </c>
      <c r="C2" s="40" t="s">
        <v>105</v>
      </c>
    </row>
    <row r="3">
      <c r="A3" s="41">
        <v>42006.0</v>
      </c>
      <c r="B3" s="42">
        <v>55.38</v>
      </c>
      <c r="C3" s="43"/>
    </row>
    <row r="4">
      <c r="A4" s="41">
        <v>42009.0</v>
      </c>
      <c r="B4" s="42">
        <v>51.08</v>
      </c>
      <c r="C4" s="43"/>
    </row>
    <row r="5">
      <c r="A5" s="41">
        <v>42010.0</v>
      </c>
      <c r="B5" s="42">
        <v>50.12</v>
      </c>
      <c r="C5" s="43"/>
    </row>
    <row r="6">
      <c r="A6" s="41">
        <v>42011.0</v>
      </c>
      <c r="B6" s="42">
        <v>49.06</v>
      </c>
      <c r="C6" s="43"/>
    </row>
    <row r="7">
      <c r="A7" s="41">
        <v>42012.0</v>
      </c>
      <c r="B7" s="42">
        <v>49.43</v>
      </c>
      <c r="C7" s="43"/>
    </row>
    <row r="8">
      <c r="A8" s="41">
        <v>42013.0</v>
      </c>
      <c r="B8" s="42">
        <v>47.64</v>
      </c>
      <c r="C8" s="43"/>
    </row>
    <row r="9">
      <c r="A9" s="41">
        <v>42016.0</v>
      </c>
      <c r="B9" s="42">
        <v>46.9</v>
      </c>
      <c r="C9" s="43"/>
    </row>
    <row r="10">
      <c r="A10" s="41">
        <v>42017.0</v>
      </c>
      <c r="B10" s="42">
        <v>45.13</v>
      </c>
      <c r="C10" s="43"/>
    </row>
    <row r="11">
      <c r="A11" s="41">
        <v>42018.0</v>
      </c>
      <c r="B11" s="42">
        <v>45.82</v>
      </c>
      <c r="C11" s="43"/>
    </row>
    <row r="12">
      <c r="A12" s="41">
        <v>42019.0</v>
      </c>
      <c r="B12" s="42">
        <v>47.66</v>
      </c>
      <c r="C12" s="43"/>
    </row>
    <row r="13">
      <c r="A13" s="41">
        <v>42020.0</v>
      </c>
      <c r="B13" s="42">
        <v>47.38</v>
      </c>
      <c r="C13" s="43"/>
    </row>
    <row r="14">
      <c r="A14" s="41">
        <v>42024.0</v>
      </c>
      <c r="B14" s="42">
        <v>46.49</v>
      </c>
      <c r="C14" s="43"/>
    </row>
    <row r="15">
      <c r="A15" s="41">
        <v>42025.0</v>
      </c>
      <c r="B15" s="42">
        <v>46.5</v>
      </c>
      <c r="C15" s="43"/>
    </row>
    <row r="16">
      <c r="A16" s="41">
        <v>42026.0</v>
      </c>
      <c r="B16" s="42">
        <v>46.09</v>
      </c>
      <c r="C16" s="43"/>
    </row>
    <row r="17">
      <c r="A17" s="41">
        <v>42027.0</v>
      </c>
      <c r="B17" s="42">
        <v>46.69</v>
      </c>
      <c r="C17" s="43"/>
    </row>
    <row r="18">
      <c r="A18" s="41">
        <v>42030.0</v>
      </c>
      <c r="B18" s="42">
        <v>46.07</v>
      </c>
      <c r="C18" s="43"/>
    </row>
    <row r="19">
      <c r="A19" s="41">
        <v>42031.0</v>
      </c>
      <c r="B19" s="42">
        <v>46.55</v>
      </c>
      <c r="C19" s="43"/>
    </row>
    <row r="20">
      <c r="A20" s="41">
        <v>42032.0</v>
      </c>
      <c r="B20" s="42">
        <v>47.07</v>
      </c>
      <c r="C20" s="43"/>
    </row>
    <row r="21">
      <c r="A21" s="41">
        <v>42033.0</v>
      </c>
      <c r="B21" s="42">
        <v>46.61</v>
      </c>
      <c r="C21" s="43"/>
    </row>
    <row r="22">
      <c r="A22" s="41">
        <v>42034.0</v>
      </c>
      <c r="B22" s="42">
        <v>47.52</v>
      </c>
      <c r="C22" s="43">
        <f>AVERAGE(B3:B22)</f>
        <v>47.7595</v>
      </c>
    </row>
    <row r="23">
      <c r="A23" s="41">
        <v>42037.0</v>
      </c>
      <c r="B23" s="42">
        <v>51.74</v>
      </c>
      <c r="C23" s="43"/>
    </row>
    <row r="24">
      <c r="A24" s="41">
        <v>42038.0</v>
      </c>
      <c r="B24" s="42">
        <v>54.41</v>
      </c>
      <c r="C24" s="43"/>
    </row>
    <row r="25">
      <c r="A25" s="41">
        <v>42039.0</v>
      </c>
      <c r="B25" s="42">
        <v>55.07</v>
      </c>
      <c r="C25" s="43"/>
    </row>
    <row r="26">
      <c r="A26" s="41">
        <v>42040.0</v>
      </c>
      <c r="B26" s="42">
        <v>55.98</v>
      </c>
      <c r="C26" s="43"/>
    </row>
    <row r="27">
      <c r="A27" s="41">
        <v>42041.0</v>
      </c>
      <c r="B27" s="42">
        <v>55.88</v>
      </c>
      <c r="C27" s="43"/>
    </row>
    <row r="28">
      <c r="A28" s="41">
        <v>42044.0</v>
      </c>
      <c r="B28" s="42">
        <v>57.0</v>
      </c>
      <c r="C28" s="43"/>
    </row>
    <row r="29">
      <c r="A29" s="41">
        <v>42045.0</v>
      </c>
      <c r="B29" s="42">
        <v>55.79</v>
      </c>
      <c r="C29" s="43"/>
    </row>
    <row r="30">
      <c r="A30" s="41">
        <v>42046.0</v>
      </c>
      <c r="B30" s="42">
        <v>53.48</v>
      </c>
      <c r="C30" s="43"/>
    </row>
    <row r="31">
      <c r="A31" s="41">
        <v>42047.0</v>
      </c>
      <c r="B31" s="42">
        <v>56.23</v>
      </c>
      <c r="C31" s="43"/>
    </row>
    <row r="32">
      <c r="A32" s="41">
        <v>42048.0</v>
      </c>
      <c r="B32" s="42">
        <v>60.33</v>
      </c>
      <c r="C32" s="43"/>
    </row>
    <row r="33">
      <c r="A33" s="41">
        <v>42051.0</v>
      </c>
      <c r="B33" s="42">
        <v>61.57</v>
      </c>
      <c r="C33" s="43"/>
    </row>
    <row r="34">
      <c r="A34" s="41">
        <v>42052.0</v>
      </c>
      <c r="B34" s="42">
        <v>60.78</v>
      </c>
      <c r="C34" s="43"/>
    </row>
    <row r="35">
      <c r="A35" s="41">
        <v>42053.0</v>
      </c>
      <c r="B35" s="42">
        <v>60.72</v>
      </c>
      <c r="C35" s="43"/>
    </row>
    <row r="36">
      <c r="A36" s="41">
        <v>42054.0</v>
      </c>
      <c r="B36" s="42">
        <v>58.78</v>
      </c>
      <c r="C36" s="43"/>
    </row>
    <row r="37">
      <c r="A37" s="41">
        <v>42055.0</v>
      </c>
      <c r="B37" s="42">
        <v>60.99</v>
      </c>
      <c r="C37" s="43"/>
    </row>
    <row r="38">
      <c r="A38" s="41">
        <v>42058.0</v>
      </c>
      <c r="B38" s="42">
        <v>59.78</v>
      </c>
      <c r="C38" s="43"/>
    </row>
    <row r="39">
      <c r="A39" s="41">
        <v>42059.0</v>
      </c>
      <c r="B39" s="42">
        <v>60.33</v>
      </c>
      <c r="C39" s="43"/>
    </row>
    <row r="40">
      <c r="A40" s="41">
        <v>42060.0</v>
      </c>
      <c r="B40" s="42">
        <v>59.77</v>
      </c>
      <c r="C40" s="43"/>
    </row>
    <row r="41">
      <c r="A41" s="41">
        <v>42061.0</v>
      </c>
      <c r="B41" s="42">
        <v>61.39</v>
      </c>
      <c r="C41" s="43"/>
    </row>
    <row r="42">
      <c r="A42" s="41">
        <v>42062.0</v>
      </c>
      <c r="B42" s="42">
        <v>61.89</v>
      </c>
      <c r="C42" s="43">
        <f>AVERAGE(B23:B42)</f>
        <v>58.0955</v>
      </c>
    </row>
    <row r="43">
      <c r="A43" s="41">
        <v>42065.0</v>
      </c>
      <c r="B43" s="42">
        <v>60.75</v>
      </c>
      <c r="C43" s="43"/>
    </row>
    <row r="44">
      <c r="A44" s="41">
        <v>42066.0</v>
      </c>
      <c r="B44" s="42">
        <v>61.18</v>
      </c>
      <c r="C44" s="43"/>
    </row>
    <row r="45">
      <c r="A45" s="41">
        <v>42067.0</v>
      </c>
      <c r="B45" s="42">
        <v>59.18</v>
      </c>
      <c r="C45" s="43"/>
    </row>
    <row r="46">
      <c r="A46" s="41">
        <v>42068.0</v>
      </c>
      <c r="B46" s="42">
        <v>60.33</v>
      </c>
      <c r="C46" s="43"/>
    </row>
    <row r="47">
      <c r="A47" s="41">
        <v>42069.0</v>
      </c>
      <c r="B47" s="42">
        <v>59.15</v>
      </c>
      <c r="C47" s="43"/>
    </row>
    <row r="48">
      <c r="A48" s="41">
        <v>42072.0</v>
      </c>
      <c r="B48" s="42">
        <v>58.67</v>
      </c>
      <c r="C48" s="43"/>
    </row>
    <row r="49">
      <c r="A49" s="41">
        <v>42073.0</v>
      </c>
      <c r="B49" s="42">
        <v>55.95</v>
      </c>
      <c r="C49" s="43"/>
    </row>
    <row r="50">
      <c r="A50" s="41">
        <v>42074.0</v>
      </c>
      <c r="B50" s="42">
        <v>56.46</v>
      </c>
      <c r="C50" s="43"/>
    </row>
    <row r="51">
      <c r="A51" s="41">
        <v>42075.0</v>
      </c>
      <c r="B51" s="42">
        <v>56.66</v>
      </c>
      <c r="C51" s="43"/>
    </row>
    <row r="52">
      <c r="A52" s="41">
        <v>42076.0</v>
      </c>
      <c r="B52" s="42">
        <v>54.8</v>
      </c>
      <c r="C52" s="43"/>
    </row>
    <row r="53">
      <c r="A53" s="41">
        <v>42079.0</v>
      </c>
      <c r="B53" s="42">
        <v>52.0</v>
      </c>
      <c r="C53" s="43"/>
    </row>
    <row r="54">
      <c r="A54" s="41">
        <v>42080.0</v>
      </c>
      <c r="B54" s="42">
        <v>52.17</v>
      </c>
      <c r="C54" s="43"/>
    </row>
    <row r="55">
      <c r="A55" s="41">
        <v>42081.0</v>
      </c>
      <c r="B55" s="42">
        <v>52.59</v>
      </c>
      <c r="C55" s="43"/>
    </row>
    <row r="56">
      <c r="A56" s="41">
        <v>42082.0</v>
      </c>
      <c r="B56" s="42">
        <v>52.96</v>
      </c>
      <c r="C56" s="43"/>
    </row>
    <row r="57">
      <c r="A57" s="41">
        <v>42083.0</v>
      </c>
      <c r="B57" s="42">
        <v>53.88</v>
      </c>
      <c r="C57" s="43"/>
    </row>
    <row r="58">
      <c r="A58" s="41">
        <v>42086.0</v>
      </c>
      <c r="B58" s="42">
        <v>53.82</v>
      </c>
      <c r="C58" s="43"/>
    </row>
    <row r="59">
      <c r="A59" s="41">
        <v>42087.0</v>
      </c>
      <c r="B59" s="42">
        <v>53.61</v>
      </c>
      <c r="C59" s="43"/>
    </row>
    <row r="60">
      <c r="A60" s="41">
        <v>42088.0</v>
      </c>
      <c r="B60" s="42">
        <v>54.18</v>
      </c>
      <c r="C60" s="43"/>
    </row>
    <row r="61">
      <c r="A61" s="41">
        <v>42089.0</v>
      </c>
      <c r="B61" s="42">
        <v>57.02</v>
      </c>
      <c r="C61" s="43"/>
    </row>
    <row r="62">
      <c r="A62" s="41">
        <v>42090.0</v>
      </c>
      <c r="B62" s="42">
        <v>56.44</v>
      </c>
      <c r="C62" s="43"/>
    </row>
    <row r="63">
      <c r="A63" s="41">
        <v>42093.0</v>
      </c>
      <c r="B63" s="42">
        <v>53.99</v>
      </c>
      <c r="C63" s="43"/>
    </row>
    <row r="64">
      <c r="A64" s="41">
        <v>42094.0</v>
      </c>
      <c r="B64" s="42">
        <v>53.69</v>
      </c>
      <c r="C64" s="43">
        <f>AVERAGE(B43:B64)</f>
        <v>55.88545455</v>
      </c>
    </row>
    <row r="65">
      <c r="A65" s="41">
        <v>42095.0</v>
      </c>
      <c r="B65" s="42">
        <v>55.73</v>
      </c>
      <c r="C65" s="43"/>
    </row>
    <row r="66">
      <c r="A66" s="41">
        <v>42096.0</v>
      </c>
      <c r="B66" s="42">
        <v>55.73</v>
      </c>
      <c r="C66" s="43"/>
    </row>
    <row r="67">
      <c r="A67" s="41">
        <v>42100.0</v>
      </c>
      <c r="B67" s="42">
        <v>55.73</v>
      </c>
      <c r="C67" s="43"/>
    </row>
    <row r="68">
      <c r="A68" s="41">
        <v>42101.0</v>
      </c>
      <c r="B68" s="42">
        <v>57.55</v>
      </c>
      <c r="C68" s="43"/>
    </row>
    <row r="69">
      <c r="A69" s="41">
        <v>42102.0</v>
      </c>
      <c r="B69" s="42">
        <v>56.42</v>
      </c>
      <c r="C69" s="43"/>
    </row>
    <row r="70">
      <c r="A70" s="41">
        <v>42103.0</v>
      </c>
      <c r="B70" s="42">
        <v>56.04</v>
      </c>
      <c r="C70" s="43"/>
    </row>
    <row r="71">
      <c r="A71" s="41">
        <v>42104.0</v>
      </c>
      <c r="B71" s="42">
        <v>56.82</v>
      </c>
      <c r="C71" s="43"/>
    </row>
    <row r="72">
      <c r="A72" s="41">
        <v>42107.0</v>
      </c>
      <c r="B72" s="42">
        <v>57.14</v>
      </c>
      <c r="C72" s="43"/>
    </row>
    <row r="73">
      <c r="A73" s="41">
        <v>42108.0</v>
      </c>
      <c r="B73" s="42">
        <v>57.69</v>
      </c>
      <c r="C73" s="43"/>
    </row>
    <row r="74">
      <c r="A74" s="41">
        <v>42109.0</v>
      </c>
      <c r="B74" s="42">
        <v>59.32</v>
      </c>
      <c r="C74" s="43"/>
    </row>
    <row r="75">
      <c r="A75" s="41">
        <v>42110.0</v>
      </c>
      <c r="B75" s="42">
        <v>60.13</v>
      </c>
      <c r="C75" s="43"/>
    </row>
    <row r="76">
      <c r="A76" s="41">
        <v>42111.0</v>
      </c>
      <c r="B76" s="42">
        <v>61.31</v>
      </c>
      <c r="C76" s="43"/>
    </row>
    <row r="77">
      <c r="A77" s="41">
        <v>42114.0</v>
      </c>
      <c r="B77" s="42">
        <v>61.2</v>
      </c>
      <c r="C77" s="43"/>
    </row>
    <row r="78">
      <c r="A78" s="41">
        <v>42115.0</v>
      </c>
      <c r="B78" s="42">
        <v>60.12</v>
      </c>
      <c r="C78" s="43"/>
    </row>
    <row r="79">
      <c r="A79" s="41">
        <v>42116.0</v>
      </c>
      <c r="B79" s="42">
        <v>60.12</v>
      </c>
      <c r="C79" s="43"/>
    </row>
    <row r="80">
      <c r="A80" s="41">
        <v>42117.0</v>
      </c>
      <c r="B80" s="42">
        <v>62.66</v>
      </c>
      <c r="C80" s="43"/>
    </row>
    <row r="81">
      <c r="A81" s="41">
        <v>42118.0</v>
      </c>
      <c r="B81" s="42">
        <v>62.96</v>
      </c>
      <c r="C81" s="43"/>
    </row>
    <row r="82">
      <c r="A82" s="41">
        <v>42121.0</v>
      </c>
      <c r="B82" s="42">
        <v>62.86</v>
      </c>
      <c r="C82" s="43"/>
    </row>
    <row r="83">
      <c r="A83" s="41">
        <v>42122.0</v>
      </c>
      <c r="B83" s="42">
        <v>62.61</v>
      </c>
      <c r="C83" s="43"/>
    </row>
    <row r="84">
      <c r="A84" s="41">
        <v>42123.0</v>
      </c>
      <c r="B84" s="42">
        <v>63.97</v>
      </c>
      <c r="C84" s="43"/>
    </row>
    <row r="85">
      <c r="A85" s="41">
        <v>42124.0</v>
      </c>
      <c r="B85" s="42">
        <v>63.9</v>
      </c>
      <c r="C85" s="43">
        <f>AVERAGE(B65:B85)</f>
        <v>59.52428571</v>
      </c>
    </row>
    <row r="86">
      <c r="A86" s="41">
        <v>42125.0</v>
      </c>
      <c r="B86" s="42">
        <v>64.13</v>
      </c>
      <c r="C86" s="43"/>
    </row>
    <row r="87">
      <c r="A87" s="41">
        <v>42128.0</v>
      </c>
      <c r="B87" s="42">
        <v>64.62</v>
      </c>
      <c r="C87" s="43"/>
    </row>
    <row r="88">
      <c r="A88" s="41">
        <v>42129.0</v>
      </c>
      <c r="B88" s="42">
        <v>65.44</v>
      </c>
      <c r="C88" s="43"/>
    </row>
    <row r="89">
      <c r="A89" s="41">
        <v>42130.0</v>
      </c>
      <c r="B89" s="42">
        <v>66.22</v>
      </c>
      <c r="C89" s="43"/>
    </row>
    <row r="90">
      <c r="A90" s="41">
        <v>42131.0</v>
      </c>
      <c r="B90" s="42">
        <v>64.93</v>
      </c>
      <c r="C90" s="43"/>
    </row>
    <row r="91">
      <c r="A91" s="41">
        <v>42132.0</v>
      </c>
      <c r="B91" s="42">
        <v>63.82</v>
      </c>
      <c r="C91" s="43"/>
    </row>
    <row r="92">
      <c r="A92" s="41">
        <v>42135.0</v>
      </c>
      <c r="B92" s="42">
        <v>62.82</v>
      </c>
      <c r="C92" s="43"/>
    </row>
    <row r="93">
      <c r="A93" s="41">
        <v>42136.0</v>
      </c>
      <c r="B93" s="42">
        <v>65.09</v>
      </c>
      <c r="C93" s="43"/>
    </row>
    <row r="94">
      <c r="A94" s="41">
        <v>42137.0</v>
      </c>
      <c r="B94" s="42">
        <v>66.33</v>
      </c>
      <c r="C94" s="43"/>
    </row>
    <row r="95">
      <c r="A95" s="41">
        <v>42138.0</v>
      </c>
      <c r="B95" s="42">
        <v>65.58</v>
      </c>
      <c r="C95" s="43"/>
    </row>
    <row r="96">
      <c r="A96" s="41">
        <v>42139.0</v>
      </c>
      <c r="B96" s="42">
        <v>64.69</v>
      </c>
      <c r="C96" s="43"/>
    </row>
    <row r="97">
      <c r="A97" s="41">
        <v>42142.0</v>
      </c>
      <c r="B97" s="42">
        <v>65.15</v>
      </c>
      <c r="C97" s="43"/>
    </row>
    <row r="98">
      <c r="A98" s="41">
        <v>42143.0</v>
      </c>
      <c r="B98" s="42">
        <v>63.48</v>
      </c>
      <c r="C98" s="43"/>
    </row>
    <row r="99">
      <c r="A99" s="41">
        <v>42144.0</v>
      </c>
      <c r="B99" s="42">
        <v>63.52</v>
      </c>
      <c r="C99" s="43"/>
    </row>
    <row r="100">
      <c r="A100" s="41">
        <v>42145.0</v>
      </c>
      <c r="B100" s="42">
        <v>64.7</v>
      </c>
      <c r="C100" s="43"/>
    </row>
    <row r="101">
      <c r="A101" s="41">
        <v>42146.0</v>
      </c>
      <c r="B101" s="42">
        <v>64.7</v>
      </c>
      <c r="C101" s="43"/>
    </row>
    <row r="102">
      <c r="A102" s="41">
        <v>42150.0</v>
      </c>
      <c r="B102" s="42">
        <v>61.65</v>
      </c>
      <c r="C102" s="43"/>
    </row>
    <row r="103">
      <c r="A103" s="41">
        <v>42151.0</v>
      </c>
      <c r="B103" s="42">
        <v>61.35</v>
      </c>
      <c r="C103" s="43"/>
    </row>
    <row r="104">
      <c r="A104" s="41">
        <v>42152.0</v>
      </c>
      <c r="B104" s="42">
        <v>60.12</v>
      </c>
      <c r="C104" s="43"/>
    </row>
    <row r="105">
      <c r="A105" s="41">
        <v>42153.0</v>
      </c>
      <c r="B105" s="42">
        <v>63.16</v>
      </c>
      <c r="C105" s="43">
        <f>AVERAGE(B86:B105)</f>
        <v>64.075</v>
      </c>
    </row>
    <row r="106">
      <c r="A106" s="41">
        <v>42156.0</v>
      </c>
      <c r="B106" s="42">
        <v>62.87</v>
      </c>
      <c r="C106" s="43"/>
    </row>
    <row r="107">
      <c r="A107" s="41">
        <v>42157.0</v>
      </c>
      <c r="B107" s="42">
        <v>63.14</v>
      </c>
      <c r="C107" s="43"/>
    </row>
    <row r="108">
      <c r="A108" s="41">
        <v>42158.0</v>
      </c>
      <c r="B108" s="42">
        <v>62.78</v>
      </c>
      <c r="C108" s="43"/>
    </row>
    <row r="109">
      <c r="A109" s="41">
        <v>42159.0</v>
      </c>
      <c r="B109" s="42">
        <v>60.34</v>
      </c>
      <c r="C109" s="43"/>
    </row>
    <row r="110">
      <c r="A110" s="41">
        <v>42160.0</v>
      </c>
      <c r="B110" s="42">
        <v>60.36</v>
      </c>
      <c r="C110" s="43"/>
    </row>
    <row r="111">
      <c r="A111" s="41">
        <v>42163.0</v>
      </c>
      <c r="B111" s="42">
        <v>61.33</v>
      </c>
      <c r="C111" s="43"/>
    </row>
    <row r="112">
      <c r="A112" s="41">
        <v>42164.0</v>
      </c>
      <c r="B112" s="42">
        <v>63.23</v>
      </c>
      <c r="C112" s="43"/>
    </row>
    <row r="113">
      <c r="A113" s="41">
        <v>42165.0</v>
      </c>
      <c r="B113" s="42">
        <v>64.68</v>
      </c>
      <c r="C113" s="43"/>
    </row>
    <row r="114">
      <c r="A114" s="41">
        <v>42166.0</v>
      </c>
      <c r="B114" s="42">
        <v>63.76</v>
      </c>
      <c r="C114" s="43"/>
    </row>
    <row r="115">
      <c r="A115" s="41">
        <v>42167.0</v>
      </c>
      <c r="B115" s="42">
        <v>63.19</v>
      </c>
      <c r="C115" s="43"/>
    </row>
    <row r="116">
      <c r="A116" s="41">
        <v>42170.0</v>
      </c>
      <c r="B116" s="42">
        <v>60.99</v>
      </c>
      <c r="C116" s="43"/>
    </row>
    <row r="117">
      <c r="A117" s="41">
        <v>42171.0</v>
      </c>
      <c r="B117" s="42">
        <v>60.75</v>
      </c>
      <c r="C117" s="43"/>
    </row>
    <row r="118">
      <c r="A118" s="41">
        <v>42172.0</v>
      </c>
      <c r="B118" s="42">
        <v>60.75</v>
      </c>
      <c r="C118" s="43"/>
    </row>
    <row r="119">
      <c r="A119" s="41">
        <v>42173.0</v>
      </c>
      <c r="B119" s="42">
        <v>61.37</v>
      </c>
      <c r="C119" s="43"/>
    </row>
    <row r="120">
      <c r="A120" s="41">
        <v>42174.0</v>
      </c>
      <c r="B120" s="42">
        <v>59.41</v>
      </c>
      <c r="C120" s="43"/>
    </row>
    <row r="121">
      <c r="A121" s="41">
        <v>42177.0</v>
      </c>
      <c r="B121" s="42">
        <v>60.54</v>
      </c>
      <c r="C121" s="43"/>
    </row>
    <row r="122">
      <c r="A122" s="41">
        <v>42178.0</v>
      </c>
      <c r="B122" s="42">
        <v>61.67</v>
      </c>
      <c r="C122" s="43"/>
    </row>
    <row r="123">
      <c r="A123" s="41">
        <v>42179.0</v>
      </c>
      <c r="B123" s="42">
        <v>61.63</v>
      </c>
      <c r="C123" s="43"/>
    </row>
    <row r="124">
      <c r="A124" s="41">
        <v>42180.0</v>
      </c>
      <c r="B124" s="42">
        <v>60.24</v>
      </c>
      <c r="C124" s="43"/>
    </row>
    <row r="125">
      <c r="A125" s="41">
        <v>42181.0</v>
      </c>
      <c r="B125" s="42">
        <v>60.14</v>
      </c>
      <c r="C125" s="43"/>
    </row>
    <row r="126">
      <c r="A126" s="41">
        <v>42184.0</v>
      </c>
      <c r="B126" s="42">
        <v>59.03</v>
      </c>
      <c r="C126" s="43"/>
    </row>
    <row r="127">
      <c r="A127" s="41">
        <v>42185.0</v>
      </c>
      <c r="B127" s="42">
        <v>60.31</v>
      </c>
      <c r="C127" s="43">
        <f>AVERAGE(B106:B127)</f>
        <v>61.47772727</v>
      </c>
    </row>
    <row r="128">
      <c r="A128" s="41">
        <v>42186.0</v>
      </c>
      <c r="B128" s="42">
        <v>61.65</v>
      </c>
      <c r="C128" s="43"/>
    </row>
    <row r="129">
      <c r="A129" s="41">
        <v>42187.0</v>
      </c>
      <c r="B129" s="42">
        <v>61.73</v>
      </c>
      <c r="C129" s="43"/>
    </row>
    <row r="130">
      <c r="A130" s="41">
        <v>42188.0</v>
      </c>
      <c r="B130" s="42">
        <v>59.06</v>
      </c>
      <c r="C130" s="43"/>
    </row>
    <row r="131">
      <c r="A131" s="41">
        <v>42191.0</v>
      </c>
      <c r="B131" s="42">
        <v>57.19</v>
      </c>
      <c r="C131" s="43"/>
    </row>
    <row r="132">
      <c r="A132" s="41">
        <v>42192.0</v>
      </c>
      <c r="B132" s="42">
        <v>54.72</v>
      </c>
      <c r="C132" s="43"/>
    </row>
    <row r="133">
      <c r="A133" s="41">
        <v>42193.0</v>
      </c>
      <c r="B133" s="42">
        <v>55.7</v>
      </c>
      <c r="C133" s="43"/>
    </row>
    <row r="134">
      <c r="A134" s="41">
        <v>42194.0</v>
      </c>
      <c r="B134" s="42">
        <v>57.83</v>
      </c>
      <c r="C134" s="43"/>
    </row>
    <row r="135">
      <c r="A135" s="41">
        <v>42195.0</v>
      </c>
      <c r="B135" s="42">
        <v>57.72</v>
      </c>
      <c r="C135" s="43"/>
    </row>
    <row r="136">
      <c r="A136" s="41">
        <v>42198.0</v>
      </c>
      <c r="B136" s="42">
        <v>57.63</v>
      </c>
      <c r="C136" s="43"/>
    </row>
    <row r="137">
      <c r="A137" s="41">
        <v>42199.0</v>
      </c>
      <c r="B137" s="42">
        <v>57.2</v>
      </c>
      <c r="C137" s="43"/>
    </row>
    <row r="138">
      <c r="A138" s="41">
        <v>42200.0</v>
      </c>
      <c r="B138" s="42">
        <v>57.34</v>
      </c>
      <c r="C138" s="43"/>
    </row>
    <row r="139">
      <c r="A139" s="41">
        <v>42201.0</v>
      </c>
      <c r="B139" s="42">
        <v>57.31</v>
      </c>
      <c r="C139" s="43"/>
    </row>
    <row r="140">
      <c r="A140" s="41">
        <v>42202.0</v>
      </c>
      <c r="B140" s="42">
        <v>56.38</v>
      </c>
      <c r="C140" s="43"/>
    </row>
    <row r="141">
      <c r="A141" s="41">
        <v>42205.0</v>
      </c>
      <c r="B141" s="42">
        <v>56.42</v>
      </c>
      <c r="C141" s="43"/>
    </row>
    <row r="142">
      <c r="A142" s="41">
        <v>42206.0</v>
      </c>
      <c r="B142" s="42">
        <v>55.94</v>
      </c>
      <c r="C142" s="43"/>
    </row>
    <row r="143">
      <c r="A143" s="41">
        <v>42207.0</v>
      </c>
      <c r="B143" s="42">
        <v>56.36</v>
      </c>
      <c r="C143" s="43"/>
    </row>
    <row r="144">
      <c r="A144" s="41">
        <v>42208.0</v>
      </c>
      <c r="B144" s="42">
        <v>55.76</v>
      </c>
      <c r="C144" s="43"/>
    </row>
    <row r="145">
      <c r="A145" s="41">
        <v>42209.0</v>
      </c>
      <c r="B145" s="42">
        <v>54.29</v>
      </c>
      <c r="C145" s="43"/>
    </row>
    <row r="146">
      <c r="A146" s="41">
        <v>42212.0</v>
      </c>
      <c r="B146" s="42">
        <v>54.07</v>
      </c>
      <c r="C146" s="43"/>
    </row>
    <row r="147">
      <c r="A147" s="41">
        <v>42213.0</v>
      </c>
      <c r="B147" s="42">
        <v>54.3</v>
      </c>
      <c r="C147" s="43"/>
    </row>
    <row r="148">
      <c r="A148" s="41">
        <v>42214.0</v>
      </c>
      <c r="B148" s="42">
        <v>54.73</v>
      </c>
      <c r="C148" s="43"/>
    </row>
    <row r="149">
      <c r="A149" s="41">
        <v>42215.0</v>
      </c>
      <c r="B149" s="42">
        <v>54.29</v>
      </c>
      <c r="C149" s="43"/>
    </row>
    <row r="150">
      <c r="A150" s="41">
        <v>42216.0</v>
      </c>
      <c r="B150" s="42">
        <v>53.29</v>
      </c>
      <c r="C150" s="43">
        <f>AVERAGE(B128:B150)</f>
        <v>56.56130435</v>
      </c>
    </row>
    <row r="151">
      <c r="A151" s="41">
        <v>42219.0</v>
      </c>
      <c r="B151" s="42">
        <v>49.49</v>
      </c>
      <c r="C151" s="43"/>
    </row>
    <row r="152">
      <c r="A152" s="41">
        <v>42220.0</v>
      </c>
      <c r="B152" s="42">
        <v>49.08</v>
      </c>
      <c r="C152" s="43"/>
    </row>
    <row r="153">
      <c r="A153" s="41">
        <v>42221.0</v>
      </c>
      <c r="B153" s="42">
        <v>49.04</v>
      </c>
      <c r="C153" s="43"/>
    </row>
    <row r="154">
      <c r="A154" s="41">
        <v>42222.0</v>
      </c>
      <c r="B154" s="42">
        <v>47.8</v>
      </c>
      <c r="C154" s="43"/>
    </row>
    <row r="155">
      <c r="A155" s="41">
        <v>42223.0</v>
      </c>
      <c r="B155" s="42">
        <v>47.54</v>
      </c>
      <c r="C155" s="43"/>
    </row>
    <row r="156">
      <c r="A156" s="41">
        <v>42226.0</v>
      </c>
      <c r="B156" s="42">
        <v>48.3</v>
      </c>
      <c r="C156" s="43"/>
    </row>
    <row r="157">
      <c r="A157" s="41">
        <v>42227.0</v>
      </c>
      <c r="B157" s="42">
        <v>47.33</v>
      </c>
      <c r="C157" s="43"/>
    </row>
    <row r="158">
      <c r="A158" s="41">
        <v>42228.0</v>
      </c>
      <c r="B158" s="42">
        <v>48.29</v>
      </c>
      <c r="C158" s="43"/>
    </row>
    <row r="159">
      <c r="A159" s="41">
        <v>42229.0</v>
      </c>
      <c r="B159" s="42">
        <v>48.01</v>
      </c>
      <c r="C159" s="43"/>
    </row>
    <row r="160">
      <c r="A160" s="41">
        <v>42230.0</v>
      </c>
      <c r="B160" s="42">
        <v>47.79</v>
      </c>
      <c r="C160" s="43"/>
    </row>
    <row r="161">
      <c r="A161" s="41">
        <v>42233.0</v>
      </c>
      <c r="B161" s="42">
        <v>47.77</v>
      </c>
      <c r="C161" s="43"/>
    </row>
    <row r="162">
      <c r="A162" s="41">
        <v>42234.0</v>
      </c>
      <c r="B162" s="42">
        <v>47.0</v>
      </c>
      <c r="C162" s="43"/>
    </row>
    <row r="163">
      <c r="A163" s="41">
        <v>42235.0</v>
      </c>
      <c r="B163" s="42">
        <v>45.75</v>
      </c>
      <c r="C163" s="43"/>
    </row>
    <row r="164">
      <c r="A164" s="41">
        <v>42236.0</v>
      </c>
      <c r="B164" s="42">
        <v>45.63</v>
      </c>
      <c r="C164" s="43"/>
    </row>
    <row r="165">
      <c r="A165" s="41">
        <v>42237.0</v>
      </c>
      <c r="B165" s="42">
        <v>43.84</v>
      </c>
      <c r="C165" s="43"/>
    </row>
    <row r="166">
      <c r="A166" s="41">
        <v>42240.0</v>
      </c>
      <c r="B166" s="42">
        <v>41.59</v>
      </c>
      <c r="C166" s="43"/>
    </row>
    <row r="167">
      <c r="A167" s="41">
        <v>42241.0</v>
      </c>
      <c r="B167" s="42">
        <v>41.86</v>
      </c>
      <c r="C167" s="43"/>
    </row>
    <row r="168">
      <c r="A168" s="41">
        <v>42242.0</v>
      </c>
      <c r="B168" s="42">
        <v>41.76</v>
      </c>
      <c r="C168" s="43"/>
    </row>
    <row r="169">
      <c r="A169" s="41">
        <v>42243.0</v>
      </c>
      <c r="B169" s="42">
        <v>44.46</v>
      </c>
      <c r="C169" s="43"/>
    </row>
    <row r="170">
      <c r="A170" s="41">
        <v>42244.0</v>
      </c>
      <c r="B170" s="42">
        <v>47.97</v>
      </c>
      <c r="C170" s="43">
        <f>AVERAGE(B151:B170)</f>
        <v>46.515</v>
      </c>
    </row>
    <row r="171">
      <c r="A171" s="41">
        <v>42248.0</v>
      </c>
      <c r="B171" s="42">
        <v>48.8</v>
      </c>
      <c r="C171" s="43"/>
    </row>
    <row r="172">
      <c r="A172" s="41">
        <v>42249.0</v>
      </c>
      <c r="B172" s="42">
        <v>47.67</v>
      </c>
      <c r="C172" s="43"/>
    </row>
    <row r="173">
      <c r="A173" s="41">
        <v>42250.0</v>
      </c>
      <c r="B173" s="42">
        <v>50.41</v>
      </c>
      <c r="C173" s="43"/>
    </row>
    <row r="174">
      <c r="A174" s="41">
        <v>42251.0</v>
      </c>
      <c r="B174" s="42">
        <v>48.59</v>
      </c>
      <c r="C174" s="43"/>
    </row>
    <row r="175">
      <c r="A175" s="41">
        <v>42254.0</v>
      </c>
      <c r="B175" s="42">
        <v>46.42</v>
      </c>
      <c r="C175" s="43"/>
    </row>
    <row r="176">
      <c r="A176" s="41">
        <v>42255.0</v>
      </c>
      <c r="B176" s="42">
        <v>48.88</v>
      </c>
      <c r="C176" s="43"/>
    </row>
    <row r="177">
      <c r="A177" s="41">
        <v>42256.0</v>
      </c>
      <c r="B177" s="42">
        <v>48.04</v>
      </c>
      <c r="C177" s="43"/>
    </row>
    <row r="178">
      <c r="A178" s="41">
        <v>42257.0</v>
      </c>
      <c r="B178" s="42">
        <v>47.77</v>
      </c>
      <c r="C178" s="43"/>
    </row>
    <row r="179">
      <c r="A179" s="41">
        <v>42258.0</v>
      </c>
      <c r="B179" s="42">
        <v>46.87</v>
      </c>
      <c r="C179" s="43"/>
    </row>
    <row r="180">
      <c r="A180" s="41">
        <v>42261.0</v>
      </c>
      <c r="B180" s="42">
        <v>45.87</v>
      </c>
      <c r="C180" s="43"/>
    </row>
    <row r="181">
      <c r="A181" s="41">
        <v>42262.0</v>
      </c>
      <c r="B181" s="42">
        <v>45.91</v>
      </c>
      <c r="C181" s="43"/>
    </row>
    <row r="182">
      <c r="A182" s="41">
        <v>42263.0</v>
      </c>
      <c r="B182" s="42">
        <v>49.35</v>
      </c>
      <c r="C182" s="43"/>
    </row>
    <row r="183">
      <c r="A183" s="41">
        <v>42264.0</v>
      </c>
      <c r="B183" s="42">
        <v>48.27</v>
      </c>
      <c r="C183" s="43"/>
    </row>
    <row r="184">
      <c r="A184" s="41">
        <v>42265.0</v>
      </c>
      <c r="B184" s="42">
        <v>47.28</v>
      </c>
      <c r="C184" s="43"/>
    </row>
    <row r="185">
      <c r="A185" s="41">
        <v>42268.0</v>
      </c>
      <c r="B185" s="42">
        <v>47.64</v>
      </c>
      <c r="C185" s="43"/>
    </row>
    <row r="186">
      <c r="A186" s="41">
        <v>42269.0</v>
      </c>
      <c r="B186" s="42">
        <v>46.69</v>
      </c>
      <c r="C186" s="43"/>
    </row>
    <row r="187">
      <c r="A187" s="41">
        <v>42270.0</v>
      </c>
      <c r="B187" s="42">
        <v>48.0</v>
      </c>
      <c r="C187" s="43"/>
    </row>
    <row r="188">
      <c r="A188" s="41">
        <v>42271.0</v>
      </c>
      <c r="B188" s="42">
        <v>47.06</v>
      </c>
      <c r="C188" s="43"/>
    </row>
    <row r="189">
      <c r="A189" s="41">
        <v>42272.0</v>
      </c>
      <c r="B189" s="42">
        <v>47.28</v>
      </c>
      <c r="C189" s="43"/>
    </row>
    <row r="190">
      <c r="A190" s="41">
        <v>42275.0</v>
      </c>
      <c r="B190" s="42">
        <v>46.04</v>
      </c>
      <c r="C190" s="43"/>
    </row>
    <row r="191">
      <c r="A191" s="41">
        <v>42276.0</v>
      </c>
      <c r="B191" s="42">
        <v>47.58</v>
      </c>
      <c r="C191" s="43"/>
    </row>
    <row r="192">
      <c r="A192" s="41">
        <v>42277.0</v>
      </c>
      <c r="B192" s="42">
        <v>47.29</v>
      </c>
      <c r="C192" s="43">
        <f>AVERAGE(B171:B192)</f>
        <v>47.62318182</v>
      </c>
    </row>
    <row r="193">
      <c r="A193" s="41">
        <v>42278.0</v>
      </c>
      <c r="B193" s="42">
        <v>47.48</v>
      </c>
      <c r="C193" s="43"/>
    </row>
    <row r="194">
      <c r="A194" s="41">
        <v>42279.0</v>
      </c>
      <c r="B194" s="42">
        <v>46.55</v>
      </c>
      <c r="C194" s="43"/>
    </row>
    <row r="195">
      <c r="A195" s="41">
        <v>42282.0</v>
      </c>
      <c r="B195" s="42">
        <v>49.45</v>
      </c>
      <c r="C195" s="43"/>
    </row>
    <row r="196">
      <c r="A196" s="41">
        <v>42283.0</v>
      </c>
      <c r="B196" s="42">
        <v>51.34</v>
      </c>
      <c r="C196" s="43"/>
    </row>
    <row r="197">
      <c r="A197" s="41">
        <v>42284.0</v>
      </c>
      <c r="B197" s="42">
        <v>51.66</v>
      </c>
      <c r="C197" s="43"/>
    </row>
    <row r="198">
      <c r="A198" s="41">
        <v>42285.0</v>
      </c>
      <c r="B198" s="42">
        <v>52.13</v>
      </c>
      <c r="C198" s="43"/>
    </row>
    <row r="199">
      <c r="A199" s="41">
        <v>42286.0</v>
      </c>
      <c r="B199" s="42">
        <v>52.08</v>
      </c>
      <c r="C199" s="43"/>
    </row>
    <row r="200">
      <c r="A200" s="41">
        <v>42289.0</v>
      </c>
      <c r="B200" s="42">
        <v>50.95</v>
      </c>
      <c r="C200" s="43"/>
    </row>
    <row r="201">
      <c r="A201" s="41">
        <v>42290.0</v>
      </c>
      <c r="B201" s="42">
        <v>48.94</v>
      </c>
      <c r="C201" s="43"/>
    </row>
    <row r="202">
      <c r="A202" s="41">
        <v>42291.0</v>
      </c>
      <c r="B202" s="42">
        <v>48.25</v>
      </c>
      <c r="C202" s="43"/>
    </row>
    <row r="203">
      <c r="A203" s="41">
        <v>42292.0</v>
      </c>
      <c r="B203" s="42">
        <v>47.87</v>
      </c>
      <c r="C203" s="43"/>
    </row>
    <row r="204">
      <c r="A204" s="41">
        <v>42293.0</v>
      </c>
      <c r="B204" s="42">
        <v>48.96</v>
      </c>
      <c r="C204" s="43"/>
    </row>
    <row r="205">
      <c r="A205" s="41">
        <v>42296.0</v>
      </c>
      <c r="B205" s="42">
        <v>47.51</v>
      </c>
      <c r="C205" s="43"/>
    </row>
    <row r="206">
      <c r="A206" s="41">
        <v>42297.0</v>
      </c>
      <c r="B206" s="42">
        <v>46.93</v>
      </c>
      <c r="C206" s="43"/>
    </row>
    <row r="207">
      <c r="A207" s="41">
        <v>42298.0</v>
      </c>
      <c r="B207" s="42">
        <v>46.72</v>
      </c>
      <c r="C207" s="43"/>
    </row>
    <row r="208">
      <c r="A208" s="41">
        <v>42299.0</v>
      </c>
      <c r="B208" s="42">
        <v>46.59</v>
      </c>
      <c r="C208" s="43"/>
    </row>
    <row r="209">
      <c r="A209" s="41">
        <v>42300.0</v>
      </c>
      <c r="B209" s="42">
        <v>46.3</v>
      </c>
      <c r="C209" s="43"/>
    </row>
    <row r="210">
      <c r="A210" s="41">
        <v>42303.0</v>
      </c>
      <c r="B210" s="42">
        <v>46.57</v>
      </c>
      <c r="C210" s="43"/>
    </row>
    <row r="211">
      <c r="A211" s="41">
        <v>42304.0</v>
      </c>
      <c r="B211" s="42">
        <v>45.54</v>
      </c>
      <c r="C211" s="43"/>
    </row>
    <row r="212">
      <c r="A212" s="41">
        <v>42305.0</v>
      </c>
      <c r="B212" s="42">
        <v>47.6</v>
      </c>
      <c r="C212" s="43"/>
    </row>
    <row r="213">
      <c r="A213" s="41">
        <v>42306.0</v>
      </c>
      <c r="B213" s="42">
        <v>48.04</v>
      </c>
      <c r="C213" s="43"/>
    </row>
    <row r="214">
      <c r="A214" s="41">
        <v>42307.0</v>
      </c>
      <c r="B214" s="42">
        <v>48.0</v>
      </c>
      <c r="C214" s="43">
        <f>AVERAGE(B193:B214)</f>
        <v>48.43</v>
      </c>
    </row>
    <row r="215">
      <c r="A215" s="41">
        <v>42310.0</v>
      </c>
      <c r="B215" s="42">
        <v>47.91</v>
      </c>
      <c r="C215" s="43"/>
    </row>
    <row r="216">
      <c r="A216" s="41">
        <v>42311.0</v>
      </c>
      <c r="B216" s="42">
        <v>48.0</v>
      </c>
      <c r="C216" s="43"/>
    </row>
    <row r="217">
      <c r="A217" s="41">
        <v>42312.0</v>
      </c>
      <c r="B217" s="42">
        <v>46.96</v>
      </c>
      <c r="C217" s="43"/>
    </row>
    <row r="218">
      <c r="A218" s="41">
        <v>42313.0</v>
      </c>
      <c r="B218" s="42">
        <v>47.19</v>
      </c>
      <c r="C218" s="43"/>
    </row>
    <row r="219">
      <c r="A219" s="41">
        <v>42314.0</v>
      </c>
      <c r="B219" s="42">
        <v>46.09</v>
      </c>
      <c r="C219" s="43"/>
    </row>
    <row r="220">
      <c r="A220" s="41">
        <v>42317.0</v>
      </c>
      <c r="B220" s="42">
        <v>45.38</v>
      </c>
      <c r="C220" s="43"/>
    </row>
    <row r="221">
      <c r="A221" s="41">
        <v>42318.0</v>
      </c>
      <c r="B221" s="42">
        <v>46.44</v>
      </c>
      <c r="C221" s="43"/>
    </row>
    <row r="222">
      <c r="A222" s="41">
        <v>42319.0</v>
      </c>
      <c r="B222" s="42">
        <v>44.98</v>
      </c>
      <c r="C222" s="43"/>
    </row>
    <row r="223">
      <c r="A223" s="41">
        <v>42320.0</v>
      </c>
      <c r="B223" s="42">
        <v>44.98</v>
      </c>
      <c r="C223" s="43"/>
    </row>
    <row r="224">
      <c r="A224" s="41">
        <v>42321.0</v>
      </c>
      <c r="B224" s="42">
        <v>41.98</v>
      </c>
      <c r="C224" s="43"/>
    </row>
    <row r="225">
      <c r="A225" s="41">
        <v>42324.0</v>
      </c>
      <c r="B225" s="42">
        <v>40.28</v>
      </c>
      <c r="C225" s="43"/>
    </row>
    <row r="226">
      <c r="A226" s="41">
        <v>42325.0</v>
      </c>
      <c r="B226" s="42">
        <v>41.28</v>
      </c>
      <c r="C226" s="43"/>
    </row>
    <row r="227">
      <c r="A227" s="41">
        <v>42326.0</v>
      </c>
      <c r="B227" s="42">
        <v>41.45</v>
      </c>
      <c r="C227" s="43"/>
    </row>
    <row r="228">
      <c r="A228" s="41">
        <v>42327.0</v>
      </c>
      <c r="B228" s="42">
        <v>42.22</v>
      </c>
      <c r="C228" s="43"/>
    </row>
    <row r="229">
      <c r="A229" s="41">
        <v>42328.0</v>
      </c>
      <c r="B229" s="42">
        <v>42.49</v>
      </c>
      <c r="C229" s="43"/>
    </row>
    <row r="230">
      <c r="A230" s="41">
        <v>42331.0</v>
      </c>
      <c r="B230" s="42">
        <v>43.7</v>
      </c>
      <c r="C230" s="43"/>
    </row>
    <row r="231">
      <c r="A231" s="41">
        <v>42332.0</v>
      </c>
      <c r="B231" s="42">
        <v>44.38</v>
      </c>
      <c r="C231" s="43"/>
    </row>
    <row r="232">
      <c r="A232" s="41">
        <v>42333.0</v>
      </c>
      <c r="B232" s="42">
        <v>43.56</v>
      </c>
      <c r="C232" s="43"/>
    </row>
    <row r="233">
      <c r="A233" s="41">
        <v>42334.0</v>
      </c>
      <c r="B233" s="42">
        <v>43.55</v>
      </c>
      <c r="C233" s="43"/>
    </row>
    <row r="234">
      <c r="A234" s="41">
        <v>42335.0</v>
      </c>
      <c r="B234" s="42">
        <v>43.07</v>
      </c>
      <c r="C234" s="43"/>
    </row>
    <row r="235">
      <c r="A235" s="41">
        <v>42338.0</v>
      </c>
      <c r="B235" s="42">
        <v>43.73</v>
      </c>
      <c r="C235" s="43">
        <f>AVERAGE(B215:B235)</f>
        <v>44.26761905</v>
      </c>
    </row>
    <row r="236">
      <c r="A236" s="41">
        <v>42339.0</v>
      </c>
      <c r="B236" s="42">
        <v>42.97</v>
      </c>
      <c r="C236" s="43"/>
    </row>
    <row r="237">
      <c r="A237" s="41">
        <v>42340.0</v>
      </c>
      <c r="B237" s="42">
        <v>41.92</v>
      </c>
      <c r="C237" s="43"/>
    </row>
    <row r="238">
      <c r="A238" s="41">
        <v>42341.0</v>
      </c>
      <c r="B238" s="42">
        <v>42.0</v>
      </c>
      <c r="C238" s="43"/>
    </row>
    <row r="239">
      <c r="A239" s="41">
        <v>42342.0</v>
      </c>
      <c r="B239" s="42">
        <v>41.44</v>
      </c>
      <c r="C239" s="43"/>
    </row>
    <row r="240">
      <c r="A240" s="41">
        <v>42345.0</v>
      </c>
      <c r="B240" s="42">
        <v>39.69</v>
      </c>
      <c r="C240" s="43"/>
    </row>
    <row r="241">
      <c r="A241" s="41">
        <v>42346.0</v>
      </c>
      <c r="B241" s="42">
        <v>39.44</v>
      </c>
      <c r="C241" s="43"/>
    </row>
    <row r="242">
      <c r="A242" s="41">
        <v>42347.0</v>
      </c>
      <c r="B242" s="42">
        <v>39.04</v>
      </c>
      <c r="C242" s="43"/>
    </row>
    <row r="243">
      <c r="A243" s="41">
        <v>42348.0</v>
      </c>
      <c r="B243" s="42">
        <v>38.65</v>
      </c>
      <c r="C243" s="43"/>
    </row>
    <row r="244">
      <c r="A244" s="41">
        <v>42349.0</v>
      </c>
      <c r="B244" s="42">
        <v>36.99</v>
      </c>
      <c r="C244" s="43"/>
    </row>
    <row r="245">
      <c r="A245" s="41">
        <v>42352.0</v>
      </c>
      <c r="B245" s="42">
        <v>36.51</v>
      </c>
      <c r="C245" s="43"/>
    </row>
    <row r="246">
      <c r="A246" s="41">
        <v>42353.0</v>
      </c>
      <c r="B246" s="42">
        <v>37.66</v>
      </c>
      <c r="C246" s="43"/>
    </row>
    <row r="247">
      <c r="A247" s="41">
        <v>42354.0</v>
      </c>
      <c r="B247" s="42">
        <v>36.96</v>
      </c>
      <c r="C247" s="43"/>
    </row>
    <row r="248">
      <c r="A248" s="41">
        <v>42355.0</v>
      </c>
      <c r="B248" s="42">
        <v>36.29</v>
      </c>
      <c r="C248" s="43"/>
    </row>
    <row r="249">
      <c r="A249" s="41">
        <v>42356.0</v>
      </c>
      <c r="B249" s="42">
        <v>36.76</v>
      </c>
      <c r="C249" s="43"/>
    </row>
    <row r="250">
      <c r="A250" s="41">
        <v>42359.0</v>
      </c>
      <c r="B250" s="42">
        <v>35.34</v>
      </c>
      <c r="C250" s="43"/>
    </row>
    <row r="251">
      <c r="A251" s="41">
        <v>42360.0</v>
      </c>
      <c r="B251" s="42">
        <v>35.26</v>
      </c>
      <c r="C251" s="43"/>
    </row>
    <row r="252">
      <c r="A252" s="41">
        <v>42361.0</v>
      </c>
      <c r="B252" s="42">
        <v>35.79</v>
      </c>
      <c r="C252" s="43"/>
    </row>
    <row r="253">
      <c r="A253" s="41">
        <v>42362.0</v>
      </c>
      <c r="B253" s="42">
        <v>37.22</v>
      </c>
      <c r="C253" s="43"/>
    </row>
    <row r="254">
      <c r="A254" s="41">
        <v>42366.0</v>
      </c>
      <c r="B254" s="42">
        <v>37.08</v>
      </c>
      <c r="C254" s="43"/>
    </row>
    <row r="255">
      <c r="A255" s="41">
        <v>42367.0</v>
      </c>
      <c r="B255" s="42">
        <v>36.85</v>
      </c>
      <c r="C255" s="43"/>
    </row>
    <row r="256">
      <c r="A256" s="41">
        <v>42368.0</v>
      </c>
      <c r="B256" s="42">
        <v>35.65</v>
      </c>
      <c r="C256" s="43"/>
    </row>
    <row r="257">
      <c r="A257" s="41">
        <v>42369.0</v>
      </c>
      <c r="B257" s="42">
        <v>36.61</v>
      </c>
      <c r="C257" s="43">
        <f>AVERAGE(B236:B257)</f>
        <v>38.00545455</v>
      </c>
    </row>
    <row r="258">
      <c r="A258" s="41">
        <v>42373.0</v>
      </c>
      <c r="B258" s="42">
        <v>36.28</v>
      </c>
      <c r="C258" s="43"/>
    </row>
    <row r="259">
      <c r="A259" s="41">
        <v>42374.0</v>
      </c>
      <c r="B259" s="42">
        <v>35.56</v>
      </c>
      <c r="C259" s="43"/>
    </row>
    <row r="260">
      <c r="A260" s="41">
        <v>42375.0</v>
      </c>
      <c r="B260" s="42">
        <v>33.89</v>
      </c>
      <c r="C260" s="43"/>
    </row>
    <row r="261">
      <c r="A261" s="41">
        <v>42376.0</v>
      </c>
      <c r="B261" s="42">
        <v>33.57</v>
      </c>
      <c r="C261" s="43"/>
    </row>
    <row r="262">
      <c r="A262" s="41">
        <v>42377.0</v>
      </c>
      <c r="B262" s="42">
        <v>31.67</v>
      </c>
      <c r="C262" s="43"/>
    </row>
    <row r="263">
      <c r="A263" s="41">
        <v>42380.0</v>
      </c>
      <c r="B263" s="42">
        <v>30.14</v>
      </c>
      <c r="C263" s="43"/>
    </row>
    <row r="264">
      <c r="A264" s="41">
        <v>42381.0</v>
      </c>
      <c r="B264" s="42">
        <v>29.14</v>
      </c>
      <c r="C264" s="43"/>
    </row>
    <row r="265">
      <c r="A265" s="41">
        <v>42382.0</v>
      </c>
      <c r="B265" s="42">
        <v>28.58</v>
      </c>
      <c r="C265" s="43"/>
    </row>
    <row r="266">
      <c r="A266" s="41">
        <v>42383.0</v>
      </c>
      <c r="B266" s="42">
        <v>28.84</v>
      </c>
      <c r="C266" s="43"/>
    </row>
    <row r="267">
      <c r="A267" s="41">
        <v>42384.0</v>
      </c>
      <c r="B267" s="42">
        <v>28.8</v>
      </c>
      <c r="C267" s="43"/>
    </row>
    <row r="268">
      <c r="A268" s="41">
        <v>42387.0</v>
      </c>
      <c r="B268" s="42">
        <v>27.36</v>
      </c>
      <c r="C268" s="43"/>
    </row>
    <row r="269">
      <c r="A269" s="41">
        <v>42388.0</v>
      </c>
      <c r="B269" s="42">
        <v>27.36</v>
      </c>
      <c r="C269" s="43"/>
    </row>
    <row r="270">
      <c r="A270" s="41">
        <v>42389.0</v>
      </c>
      <c r="B270" s="42">
        <v>26.01</v>
      </c>
      <c r="C270" s="43"/>
    </row>
    <row r="271">
      <c r="A271" s="41">
        <v>42390.0</v>
      </c>
      <c r="B271" s="42">
        <v>27.59</v>
      </c>
      <c r="C271" s="43"/>
    </row>
    <row r="272">
      <c r="A272" s="41">
        <v>42391.0</v>
      </c>
      <c r="B272" s="42">
        <v>30.46</v>
      </c>
      <c r="C272" s="43"/>
    </row>
    <row r="273">
      <c r="A273" s="41">
        <v>42394.0</v>
      </c>
      <c r="B273" s="42">
        <v>29.82</v>
      </c>
      <c r="C273" s="43"/>
    </row>
    <row r="274">
      <c r="A274" s="41">
        <v>42395.0</v>
      </c>
      <c r="B274" s="42">
        <v>30.94</v>
      </c>
      <c r="C274" s="43"/>
    </row>
    <row r="275">
      <c r="A275" s="41">
        <v>42396.0</v>
      </c>
      <c r="B275" s="42">
        <v>31.83</v>
      </c>
      <c r="C275" s="43"/>
    </row>
    <row r="276">
      <c r="A276" s="41">
        <v>42397.0</v>
      </c>
      <c r="B276" s="42">
        <v>33.01</v>
      </c>
      <c r="C276" s="43"/>
    </row>
    <row r="277">
      <c r="A277" s="41">
        <v>42398.0</v>
      </c>
      <c r="B277" s="42">
        <v>33.14</v>
      </c>
      <c r="C277" s="43">
        <f>AVERAGE(B258:B277)</f>
        <v>30.6995</v>
      </c>
    </row>
    <row r="278">
      <c r="A278" s="41">
        <v>42401.0</v>
      </c>
      <c r="B278" s="42">
        <v>32.45</v>
      </c>
      <c r="C278" s="43"/>
    </row>
    <row r="279">
      <c r="A279" s="41">
        <v>42402.0</v>
      </c>
      <c r="B279" s="42">
        <v>30.98</v>
      </c>
      <c r="C279" s="43"/>
    </row>
    <row r="280">
      <c r="A280" s="41">
        <v>42403.0</v>
      </c>
      <c r="B280" s="42">
        <v>32.38</v>
      </c>
      <c r="C280" s="43"/>
    </row>
    <row r="281">
      <c r="A281" s="41">
        <v>42404.0</v>
      </c>
      <c r="B281" s="42">
        <v>32.76</v>
      </c>
      <c r="C281" s="43"/>
    </row>
    <row r="282">
      <c r="A282" s="41">
        <v>42405.0</v>
      </c>
      <c r="B282" s="42">
        <v>32.35</v>
      </c>
      <c r="C282" s="43"/>
    </row>
    <row r="283">
      <c r="A283" s="41">
        <v>42408.0</v>
      </c>
      <c r="B283" s="42">
        <v>31.64</v>
      </c>
      <c r="C283" s="43"/>
    </row>
    <row r="284">
      <c r="A284" s="41">
        <v>42409.0</v>
      </c>
      <c r="B284" s="42">
        <v>30.15</v>
      </c>
      <c r="C284" s="43"/>
    </row>
    <row r="285">
      <c r="A285" s="41">
        <v>42410.0</v>
      </c>
      <c r="B285" s="42">
        <v>29.64</v>
      </c>
      <c r="C285" s="43"/>
    </row>
    <row r="286">
      <c r="A286" s="41">
        <v>42411.0</v>
      </c>
      <c r="B286" s="42">
        <v>28.82</v>
      </c>
      <c r="C286" s="43"/>
    </row>
    <row r="287">
      <c r="A287" s="41">
        <v>42412.0</v>
      </c>
      <c r="B287" s="42">
        <v>31.8</v>
      </c>
      <c r="C287" s="43"/>
    </row>
    <row r="288">
      <c r="A288" s="41">
        <v>42416.0</v>
      </c>
      <c r="B288" s="42">
        <v>31.09</v>
      </c>
      <c r="C288" s="43"/>
    </row>
    <row r="289">
      <c r="A289" s="41">
        <v>42417.0</v>
      </c>
      <c r="B289" s="42">
        <v>33.21</v>
      </c>
      <c r="C289" s="43"/>
    </row>
    <row r="290">
      <c r="A290" s="41">
        <v>42418.0</v>
      </c>
      <c r="B290" s="42">
        <v>33.2</v>
      </c>
      <c r="C290" s="43"/>
    </row>
    <row r="291">
      <c r="A291" s="41">
        <v>42419.0</v>
      </c>
      <c r="B291" s="42">
        <v>31.66</v>
      </c>
      <c r="C291" s="43"/>
    </row>
    <row r="292">
      <c r="A292" s="41">
        <v>42422.0</v>
      </c>
      <c r="B292" s="42">
        <v>33.59</v>
      </c>
      <c r="C292" s="43"/>
    </row>
    <row r="293">
      <c r="A293" s="41">
        <v>42423.0</v>
      </c>
      <c r="B293" s="42">
        <v>31.9</v>
      </c>
      <c r="C293" s="43"/>
    </row>
    <row r="294">
      <c r="A294" s="41">
        <v>42424.0</v>
      </c>
      <c r="B294" s="42">
        <v>31.5</v>
      </c>
      <c r="C294" s="43"/>
    </row>
    <row r="295">
      <c r="A295" s="41">
        <v>42425.0</v>
      </c>
      <c r="B295" s="42">
        <v>32.83</v>
      </c>
      <c r="C295" s="43"/>
    </row>
    <row r="296">
      <c r="A296" s="41">
        <v>42426.0</v>
      </c>
      <c r="B296" s="42">
        <v>35.76</v>
      </c>
      <c r="C296" s="43"/>
    </row>
    <row r="297">
      <c r="A297" s="41">
        <v>42429.0</v>
      </c>
      <c r="B297" s="42">
        <v>35.92</v>
      </c>
      <c r="C297" s="43">
        <f>AVERAGE(B278:B297)</f>
        <v>32.1815</v>
      </c>
    </row>
    <row r="298">
      <c r="A298" s="44"/>
      <c r="B298" s="44"/>
      <c r="C298" s="43"/>
    </row>
    <row r="299">
      <c r="A299" s="44"/>
      <c r="B299" s="44"/>
      <c r="C299" s="43"/>
    </row>
    <row r="300">
      <c r="A300" s="44"/>
      <c r="B300" s="44"/>
      <c r="C300" s="43"/>
    </row>
    <row r="301">
      <c r="A301" s="44"/>
      <c r="B301" s="44"/>
      <c r="C301" s="43"/>
    </row>
    <row r="302">
      <c r="A302" s="44"/>
      <c r="B302" s="44"/>
      <c r="C302" s="43"/>
    </row>
    <row r="303">
      <c r="A303" s="44"/>
      <c r="B303" s="44"/>
      <c r="C303" s="43"/>
    </row>
    <row r="304">
      <c r="A304" s="44"/>
      <c r="B304" s="44"/>
      <c r="C304" s="43"/>
    </row>
    <row r="305">
      <c r="A305" s="44"/>
      <c r="B305" s="44"/>
      <c r="C305" s="43"/>
    </row>
    <row r="306">
      <c r="A306" s="44"/>
      <c r="B306" s="44"/>
      <c r="C306" s="43"/>
    </row>
    <row r="307">
      <c r="A307" s="44"/>
      <c r="B307" s="44"/>
      <c r="C307" s="43"/>
    </row>
    <row r="308">
      <c r="A308" s="44"/>
      <c r="B308" s="44"/>
      <c r="C308" s="43"/>
    </row>
    <row r="309">
      <c r="A309" s="44"/>
      <c r="B309" s="44"/>
      <c r="C309" s="43"/>
    </row>
    <row r="310">
      <c r="A310" s="44"/>
      <c r="B310" s="44"/>
      <c r="C310" s="43"/>
    </row>
    <row r="311">
      <c r="A311" s="44"/>
      <c r="B311" s="44"/>
      <c r="C311" s="43"/>
    </row>
    <row r="312">
      <c r="A312" s="44"/>
      <c r="B312" s="44"/>
      <c r="C312" s="43"/>
    </row>
    <row r="313">
      <c r="A313" s="44"/>
      <c r="B313" s="44"/>
      <c r="C313" s="43"/>
    </row>
    <row r="314">
      <c r="A314" s="44"/>
      <c r="B314" s="44"/>
      <c r="C314" s="43"/>
    </row>
    <row r="315">
      <c r="A315" s="44"/>
      <c r="B315" s="44"/>
      <c r="C315" s="43"/>
    </row>
    <row r="316">
      <c r="A316" s="44"/>
      <c r="B316" s="44"/>
      <c r="C316" s="43"/>
    </row>
    <row r="317">
      <c r="A317" s="44"/>
      <c r="B317" s="44"/>
      <c r="C317" s="43"/>
    </row>
    <row r="318">
      <c r="A318" s="44"/>
      <c r="B318" s="44"/>
      <c r="C318" s="43"/>
    </row>
    <row r="319">
      <c r="A319" s="44"/>
      <c r="B319" s="44"/>
      <c r="C319" s="43"/>
    </row>
    <row r="320">
      <c r="A320" s="44"/>
      <c r="B320" s="44"/>
      <c r="C320" s="43"/>
    </row>
    <row r="321">
      <c r="A321" s="44"/>
      <c r="B321" s="44"/>
      <c r="C321" s="43"/>
    </row>
    <row r="322">
      <c r="A322" s="44"/>
      <c r="B322" s="44"/>
      <c r="C322" s="43"/>
    </row>
    <row r="323">
      <c r="A323" s="44"/>
      <c r="B323" s="44"/>
      <c r="C323" s="43"/>
    </row>
    <row r="324">
      <c r="A324" s="44"/>
      <c r="B324" s="44"/>
      <c r="C324" s="43"/>
    </row>
    <row r="325">
      <c r="A325" s="44"/>
      <c r="B325" s="44"/>
      <c r="C325" s="43"/>
    </row>
    <row r="326">
      <c r="A326" s="44"/>
      <c r="B326" s="44"/>
      <c r="C326" s="43"/>
    </row>
    <row r="327">
      <c r="A327" s="44"/>
      <c r="B327" s="44"/>
      <c r="C327" s="43"/>
    </row>
    <row r="328">
      <c r="A328" s="44"/>
      <c r="B328" s="44"/>
      <c r="C328" s="43"/>
    </row>
    <row r="329">
      <c r="A329" s="44"/>
      <c r="B329" s="44"/>
      <c r="C329" s="43"/>
    </row>
    <row r="330">
      <c r="A330" s="44"/>
      <c r="B330" s="44"/>
      <c r="C330" s="43"/>
    </row>
    <row r="331">
      <c r="A331" s="44"/>
      <c r="B331" s="44"/>
      <c r="C331" s="43"/>
    </row>
    <row r="332">
      <c r="A332" s="44"/>
      <c r="B332" s="44"/>
      <c r="C332" s="43"/>
    </row>
    <row r="333">
      <c r="A333" s="44"/>
      <c r="B333" s="44"/>
      <c r="C333" s="43"/>
    </row>
    <row r="334">
      <c r="A334" s="44"/>
      <c r="B334" s="44"/>
      <c r="C334" s="43"/>
    </row>
    <row r="335">
      <c r="A335" s="44"/>
      <c r="B335" s="44"/>
      <c r="C335" s="43"/>
    </row>
    <row r="336">
      <c r="A336" s="44"/>
      <c r="B336" s="44"/>
      <c r="C336" s="43"/>
    </row>
    <row r="337">
      <c r="A337" s="44"/>
      <c r="B337" s="44"/>
      <c r="C337" s="43"/>
    </row>
    <row r="338">
      <c r="A338" s="44"/>
      <c r="B338" s="44"/>
      <c r="C338" s="43"/>
    </row>
    <row r="339">
      <c r="A339" s="44"/>
      <c r="B339" s="44"/>
      <c r="C339" s="43"/>
    </row>
    <row r="340">
      <c r="A340" s="44"/>
      <c r="B340" s="44"/>
      <c r="C340" s="43"/>
    </row>
    <row r="341">
      <c r="A341" s="44"/>
      <c r="B341" s="44"/>
      <c r="C341" s="43"/>
    </row>
    <row r="342">
      <c r="A342" s="44"/>
      <c r="B342" s="44"/>
      <c r="C342" s="43"/>
    </row>
    <row r="343">
      <c r="A343" s="44"/>
      <c r="B343" s="44"/>
      <c r="C343" s="43"/>
    </row>
    <row r="344">
      <c r="A344" s="44"/>
      <c r="B344" s="44"/>
      <c r="C344" s="43"/>
    </row>
    <row r="345">
      <c r="A345" s="44"/>
      <c r="B345" s="44"/>
      <c r="C345" s="43"/>
    </row>
    <row r="346">
      <c r="A346" s="44"/>
      <c r="B346" s="44"/>
      <c r="C346" s="43"/>
    </row>
    <row r="347">
      <c r="A347" s="44"/>
      <c r="B347" s="44"/>
      <c r="C347" s="43"/>
    </row>
    <row r="348">
      <c r="A348" s="44"/>
      <c r="B348" s="44"/>
      <c r="C348" s="43"/>
    </row>
    <row r="349">
      <c r="A349" s="44"/>
      <c r="B349" s="44"/>
      <c r="C349" s="43"/>
    </row>
    <row r="350">
      <c r="A350" s="44"/>
      <c r="B350" s="44"/>
      <c r="C350" s="43"/>
    </row>
    <row r="351">
      <c r="A351" s="44"/>
      <c r="B351" s="44"/>
      <c r="C351" s="43"/>
    </row>
    <row r="352">
      <c r="A352" s="44"/>
      <c r="B352" s="44"/>
      <c r="C352" s="43"/>
    </row>
    <row r="353">
      <c r="A353" s="44"/>
      <c r="B353" s="44"/>
      <c r="C353" s="43"/>
    </row>
    <row r="354">
      <c r="A354" s="44"/>
      <c r="B354" s="44"/>
      <c r="C354" s="43"/>
    </row>
    <row r="355">
      <c r="A355" s="44"/>
      <c r="B355" s="44"/>
      <c r="C355" s="43"/>
    </row>
    <row r="356">
      <c r="A356" s="44"/>
      <c r="B356" s="44"/>
      <c r="C356" s="43"/>
    </row>
    <row r="357">
      <c r="A357" s="44"/>
      <c r="B357" s="44"/>
      <c r="C357" s="43"/>
    </row>
    <row r="358">
      <c r="A358" s="44"/>
      <c r="B358" s="44"/>
      <c r="C358" s="43"/>
    </row>
    <row r="359">
      <c r="A359" s="44"/>
      <c r="B359" s="44"/>
      <c r="C359" s="43"/>
    </row>
    <row r="360">
      <c r="A360" s="44"/>
      <c r="B360" s="44"/>
      <c r="C360" s="43"/>
    </row>
    <row r="361">
      <c r="A361" s="44"/>
      <c r="B361" s="44"/>
      <c r="C361" s="43"/>
    </row>
    <row r="362">
      <c r="A362" s="44"/>
      <c r="B362" s="44"/>
      <c r="C362" s="43"/>
    </row>
    <row r="363">
      <c r="A363" s="44"/>
      <c r="B363" s="44"/>
      <c r="C363" s="43"/>
    </row>
    <row r="364">
      <c r="A364" s="44"/>
      <c r="B364" s="44"/>
      <c r="C364" s="43"/>
    </row>
    <row r="365">
      <c r="A365" s="44"/>
      <c r="B365" s="44"/>
      <c r="C365" s="43"/>
    </row>
    <row r="366">
      <c r="A366" s="44"/>
      <c r="B366" s="44"/>
      <c r="C366" s="43"/>
    </row>
    <row r="367">
      <c r="A367" s="44"/>
      <c r="B367" s="44"/>
      <c r="C367" s="43"/>
    </row>
    <row r="368">
      <c r="A368" s="44"/>
      <c r="B368" s="44"/>
      <c r="C368" s="43"/>
    </row>
    <row r="369">
      <c r="A369" s="44"/>
      <c r="B369" s="44"/>
      <c r="C369" s="43"/>
    </row>
    <row r="370">
      <c r="A370" s="44"/>
      <c r="B370" s="44"/>
      <c r="C370" s="43"/>
    </row>
    <row r="371">
      <c r="A371" s="44"/>
      <c r="B371" s="44"/>
      <c r="C371" s="43"/>
    </row>
    <row r="372">
      <c r="A372" s="44"/>
      <c r="B372" s="44"/>
      <c r="C372" s="43"/>
    </row>
    <row r="373">
      <c r="A373" s="44"/>
      <c r="B373" s="44"/>
      <c r="C373" s="43"/>
    </row>
    <row r="374">
      <c r="A374" s="44"/>
      <c r="B374" s="44"/>
      <c r="C374" s="43"/>
    </row>
    <row r="375">
      <c r="A375" s="44"/>
      <c r="B375" s="44"/>
      <c r="C375" s="43"/>
    </row>
    <row r="376">
      <c r="A376" s="44"/>
      <c r="B376" s="44"/>
      <c r="C376" s="43"/>
    </row>
    <row r="377">
      <c r="A377" s="44"/>
      <c r="B377" s="44"/>
      <c r="C377" s="43"/>
    </row>
    <row r="378">
      <c r="A378" s="44"/>
      <c r="B378" s="44"/>
      <c r="C378" s="43"/>
    </row>
    <row r="379">
      <c r="A379" s="44"/>
      <c r="B379" s="44"/>
      <c r="C379" s="43"/>
    </row>
    <row r="380">
      <c r="A380" s="44"/>
      <c r="B380" s="44"/>
      <c r="C380" s="43"/>
    </row>
    <row r="381">
      <c r="A381" s="44"/>
      <c r="B381" s="44"/>
      <c r="C381" s="43"/>
    </row>
    <row r="382">
      <c r="A382" s="44"/>
      <c r="B382" s="44"/>
      <c r="C382" s="43"/>
    </row>
    <row r="383">
      <c r="A383" s="44"/>
      <c r="B383" s="44"/>
      <c r="C383" s="43"/>
    </row>
    <row r="384">
      <c r="A384" s="44"/>
      <c r="B384" s="44"/>
      <c r="C384" s="43"/>
    </row>
    <row r="385">
      <c r="A385" s="44"/>
      <c r="B385" s="44"/>
      <c r="C385" s="43"/>
    </row>
    <row r="386">
      <c r="A386" s="44"/>
      <c r="B386" s="44"/>
      <c r="C386" s="43"/>
    </row>
    <row r="387">
      <c r="A387" s="44"/>
      <c r="B387" s="44"/>
      <c r="C387" s="43"/>
    </row>
    <row r="388">
      <c r="A388" s="44"/>
      <c r="B388" s="44"/>
      <c r="C388" s="43"/>
    </row>
    <row r="389">
      <c r="A389" s="44"/>
      <c r="B389" s="44"/>
      <c r="C389" s="43"/>
    </row>
    <row r="390">
      <c r="A390" s="44"/>
      <c r="B390" s="44"/>
      <c r="C390" s="43"/>
    </row>
    <row r="391">
      <c r="A391" s="44"/>
      <c r="B391" s="44"/>
      <c r="C391" s="43"/>
    </row>
    <row r="392">
      <c r="A392" s="44"/>
      <c r="B392" s="44"/>
      <c r="C392" s="43"/>
    </row>
    <row r="393">
      <c r="A393" s="44"/>
      <c r="B393" s="44"/>
      <c r="C393" s="43"/>
    </row>
    <row r="394">
      <c r="A394" s="44"/>
      <c r="B394" s="44"/>
      <c r="C394" s="43"/>
    </row>
    <row r="395">
      <c r="A395" s="44"/>
      <c r="B395" s="44"/>
      <c r="C395" s="43"/>
    </row>
    <row r="396">
      <c r="A396" s="44"/>
      <c r="B396" s="44"/>
      <c r="C396" s="43"/>
    </row>
    <row r="397">
      <c r="A397" s="44"/>
      <c r="B397" s="44"/>
      <c r="C397" s="43"/>
    </row>
    <row r="398">
      <c r="A398" s="44"/>
      <c r="B398" s="44"/>
      <c r="C398" s="43"/>
    </row>
    <row r="399">
      <c r="A399" s="44"/>
      <c r="B399" s="44"/>
      <c r="C399" s="43"/>
    </row>
    <row r="400">
      <c r="A400" s="44"/>
      <c r="B400" s="44"/>
      <c r="C400" s="43"/>
    </row>
    <row r="401">
      <c r="A401" s="44"/>
      <c r="B401" s="44"/>
      <c r="C401" s="43"/>
    </row>
    <row r="402">
      <c r="A402" s="44"/>
      <c r="B402" s="44"/>
      <c r="C402" s="43"/>
    </row>
    <row r="403">
      <c r="A403" s="44"/>
      <c r="B403" s="44"/>
      <c r="C403" s="43"/>
    </row>
    <row r="404">
      <c r="A404" s="44"/>
      <c r="B404" s="44"/>
      <c r="C404" s="43"/>
    </row>
    <row r="405">
      <c r="A405" s="44"/>
      <c r="B405" s="44"/>
      <c r="C405" s="43"/>
    </row>
    <row r="406">
      <c r="A406" s="44"/>
      <c r="B406" s="44"/>
      <c r="C406" s="43"/>
    </row>
    <row r="407">
      <c r="A407" s="44"/>
      <c r="B407" s="44"/>
      <c r="C407" s="43"/>
    </row>
    <row r="408">
      <c r="A408" s="44"/>
      <c r="B408" s="44"/>
      <c r="C408" s="43"/>
    </row>
    <row r="409">
      <c r="A409" s="44"/>
      <c r="B409" s="44"/>
      <c r="C409" s="43"/>
    </row>
    <row r="410">
      <c r="A410" s="44"/>
      <c r="B410" s="44"/>
      <c r="C410" s="43"/>
    </row>
    <row r="411">
      <c r="A411" s="44"/>
      <c r="B411" s="44"/>
      <c r="C411" s="43"/>
    </row>
    <row r="412">
      <c r="A412" s="44"/>
      <c r="B412" s="44"/>
      <c r="C412" s="43"/>
    </row>
    <row r="413">
      <c r="A413" s="44"/>
      <c r="B413" s="44"/>
      <c r="C413" s="43"/>
    </row>
    <row r="414">
      <c r="A414" s="44"/>
      <c r="B414" s="44"/>
      <c r="C414" s="43"/>
    </row>
    <row r="415">
      <c r="A415" s="44"/>
      <c r="B415" s="44"/>
      <c r="C415" s="43"/>
    </row>
    <row r="416">
      <c r="A416" s="44"/>
      <c r="B416" s="44"/>
      <c r="C416" s="43"/>
    </row>
    <row r="417">
      <c r="A417" s="44"/>
      <c r="B417" s="44"/>
      <c r="C417" s="43"/>
    </row>
    <row r="418">
      <c r="A418" s="44"/>
      <c r="B418" s="44"/>
      <c r="C418" s="43"/>
    </row>
    <row r="419">
      <c r="A419" s="44"/>
      <c r="B419" s="44"/>
      <c r="C419" s="43"/>
    </row>
    <row r="420">
      <c r="A420" s="44"/>
      <c r="B420" s="44"/>
      <c r="C420" s="43"/>
    </row>
    <row r="421">
      <c r="A421" s="44"/>
      <c r="B421" s="44"/>
      <c r="C421" s="43"/>
    </row>
    <row r="422">
      <c r="A422" s="44"/>
      <c r="B422" s="44"/>
      <c r="C422" s="43"/>
    </row>
    <row r="423">
      <c r="A423" s="44"/>
      <c r="B423" s="44"/>
      <c r="C423" s="43"/>
    </row>
    <row r="424">
      <c r="A424" s="44"/>
      <c r="B424" s="44"/>
      <c r="C424" s="43"/>
    </row>
    <row r="425">
      <c r="A425" s="44"/>
      <c r="B425" s="44"/>
      <c r="C425" s="43"/>
    </row>
    <row r="426">
      <c r="A426" s="44"/>
      <c r="B426" s="44"/>
      <c r="C426" s="43"/>
    </row>
    <row r="427">
      <c r="A427" s="44"/>
      <c r="B427" s="44"/>
      <c r="C427" s="43"/>
    </row>
    <row r="428">
      <c r="A428" s="44"/>
      <c r="B428" s="44"/>
      <c r="C428" s="43"/>
    </row>
    <row r="429">
      <c r="A429" s="44"/>
      <c r="B429" s="44"/>
      <c r="C429" s="43"/>
    </row>
    <row r="430">
      <c r="A430" s="44"/>
      <c r="B430" s="44"/>
      <c r="C430" s="43"/>
    </row>
    <row r="431">
      <c r="A431" s="44"/>
      <c r="B431" s="44"/>
      <c r="C431" s="43"/>
    </row>
    <row r="432">
      <c r="A432" s="44"/>
      <c r="B432" s="44"/>
      <c r="C432" s="43"/>
    </row>
    <row r="433">
      <c r="A433" s="44"/>
      <c r="B433" s="44"/>
      <c r="C433" s="43"/>
    </row>
    <row r="434">
      <c r="A434" s="44"/>
      <c r="B434" s="44"/>
      <c r="C434" s="43"/>
    </row>
    <row r="435">
      <c r="A435" s="44"/>
      <c r="B435" s="44"/>
      <c r="C435" s="43"/>
    </row>
    <row r="436">
      <c r="A436" s="44"/>
      <c r="B436" s="44"/>
      <c r="C436" s="43"/>
    </row>
    <row r="437">
      <c r="A437" s="44"/>
      <c r="B437" s="44"/>
      <c r="C437" s="43"/>
    </row>
    <row r="438">
      <c r="A438" s="44"/>
      <c r="B438" s="44"/>
      <c r="C438" s="43"/>
    </row>
    <row r="439">
      <c r="A439" s="44"/>
      <c r="B439" s="44"/>
      <c r="C439" s="43"/>
    </row>
    <row r="440">
      <c r="A440" s="44"/>
      <c r="B440" s="44"/>
      <c r="C440" s="43"/>
    </row>
    <row r="441">
      <c r="A441" s="44"/>
      <c r="B441" s="44"/>
      <c r="C441" s="43"/>
    </row>
    <row r="442">
      <c r="A442" s="44"/>
      <c r="B442" s="44"/>
      <c r="C442" s="43"/>
    </row>
    <row r="443">
      <c r="A443" s="44"/>
      <c r="B443" s="44"/>
      <c r="C443" s="43"/>
    </row>
    <row r="444">
      <c r="A444" s="44"/>
      <c r="B444" s="44"/>
      <c r="C444" s="43"/>
    </row>
    <row r="445">
      <c r="A445" s="44"/>
      <c r="B445" s="44"/>
      <c r="C445" s="43"/>
    </row>
    <row r="446">
      <c r="A446" s="44"/>
      <c r="B446" s="44"/>
      <c r="C446" s="43"/>
    </row>
    <row r="447">
      <c r="A447" s="44"/>
      <c r="B447" s="44"/>
      <c r="C447" s="43"/>
    </row>
    <row r="448">
      <c r="A448" s="44"/>
      <c r="B448" s="44"/>
      <c r="C448" s="43"/>
    </row>
    <row r="449">
      <c r="A449" s="44"/>
      <c r="B449" s="44"/>
      <c r="C449" s="43"/>
    </row>
    <row r="450">
      <c r="A450" s="44"/>
      <c r="B450" s="44"/>
      <c r="C450" s="43"/>
    </row>
    <row r="451">
      <c r="A451" s="44"/>
      <c r="B451" s="44"/>
      <c r="C451" s="43"/>
    </row>
    <row r="452">
      <c r="A452" s="44"/>
      <c r="B452" s="44"/>
      <c r="C452" s="43"/>
    </row>
    <row r="453">
      <c r="A453" s="44"/>
      <c r="B453" s="44"/>
      <c r="C453" s="43"/>
    </row>
    <row r="454">
      <c r="A454" s="44"/>
      <c r="B454" s="44"/>
      <c r="C454" s="43"/>
    </row>
    <row r="455">
      <c r="A455" s="44"/>
      <c r="B455" s="44"/>
      <c r="C455" s="43"/>
    </row>
    <row r="456">
      <c r="A456" s="44"/>
      <c r="B456" s="44"/>
      <c r="C456" s="43"/>
    </row>
    <row r="457">
      <c r="A457" s="44"/>
      <c r="B457" s="44"/>
      <c r="C457" s="43"/>
    </row>
    <row r="458">
      <c r="A458" s="44"/>
      <c r="B458" s="44"/>
      <c r="C458" s="43"/>
    </row>
    <row r="459">
      <c r="A459" s="44"/>
      <c r="B459" s="44"/>
      <c r="C459" s="43"/>
    </row>
    <row r="460">
      <c r="A460" s="44"/>
      <c r="B460" s="44"/>
      <c r="C460" s="43"/>
    </row>
    <row r="461">
      <c r="A461" s="44"/>
      <c r="B461" s="44"/>
      <c r="C461" s="43"/>
    </row>
    <row r="462">
      <c r="A462" s="44"/>
      <c r="B462" s="44"/>
      <c r="C462" s="43"/>
    </row>
    <row r="463">
      <c r="A463" s="44"/>
      <c r="B463" s="44"/>
      <c r="C463" s="43"/>
    </row>
    <row r="464">
      <c r="A464" s="44"/>
      <c r="B464" s="44"/>
      <c r="C464" s="43"/>
    </row>
    <row r="465">
      <c r="A465" s="44"/>
      <c r="B465" s="44"/>
      <c r="C465" s="43"/>
    </row>
    <row r="466">
      <c r="A466" s="44"/>
      <c r="B466" s="44"/>
      <c r="C466" s="43"/>
    </row>
    <row r="467">
      <c r="A467" s="44"/>
      <c r="B467" s="44"/>
      <c r="C467" s="43"/>
    </row>
    <row r="468">
      <c r="A468" s="44"/>
      <c r="B468" s="44"/>
      <c r="C468" s="43"/>
    </row>
    <row r="469">
      <c r="A469" s="44"/>
      <c r="B469" s="44"/>
      <c r="C469" s="43"/>
    </row>
    <row r="470">
      <c r="A470" s="44"/>
      <c r="B470" s="44"/>
      <c r="C470" s="43"/>
    </row>
    <row r="471">
      <c r="A471" s="44"/>
      <c r="B471" s="44"/>
      <c r="C471" s="43"/>
    </row>
    <row r="472">
      <c r="A472" s="44"/>
      <c r="B472" s="44"/>
      <c r="C472" s="43"/>
    </row>
    <row r="473">
      <c r="A473" s="44"/>
      <c r="B473" s="44"/>
      <c r="C473" s="43"/>
    </row>
    <row r="474">
      <c r="A474" s="44"/>
      <c r="B474" s="44"/>
      <c r="C474" s="43"/>
    </row>
    <row r="475">
      <c r="A475" s="44"/>
      <c r="B475" s="44"/>
      <c r="C475" s="43"/>
    </row>
    <row r="476">
      <c r="A476" s="44"/>
      <c r="B476" s="44"/>
      <c r="C476" s="43"/>
    </row>
    <row r="477">
      <c r="A477" s="44"/>
      <c r="B477" s="44"/>
      <c r="C477" s="43"/>
    </row>
    <row r="478">
      <c r="A478" s="44"/>
      <c r="B478" s="44"/>
      <c r="C478" s="43"/>
    </row>
    <row r="479">
      <c r="A479" s="44"/>
      <c r="B479" s="44"/>
      <c r="C479" s="43"/>
    </row>
    <row r="480">
      <c r="A480" s="44"/>
      <c r="B480" s="44"/>
      <c r="C480" s="43"/>
    </row>
    <row r="481">
      <c r="A481" s="44"/>
      <c r="B481" s="44"/>
      <c r="C481" s="43"/>
    </row>
    <row r="482">
      <c r="A482" s="44"/>
      <c r="B482" s="44"/>
      <c r="C482" s="43"/>
    </row>
    <row r="483">
      <c r="A483" s="44"/>
      <c r="B483" s="44"/>
      <c r="C483" s="43"/>
    </row>
    <row r="484">
      <c r="A484" s="44"/>
      <c r="B484" s="44"/>
      <c r="C484" s="43"/>
    </row>
    <row r="485">
      <c r="A485" s="44"/>
      <c r="B485" s="44"/>
      <c r="C485" s="43"/>
    </row>
    <row r="486">
      <c r="A486" s="44"/>
      <c r="B486" s="44"/>
      <c r="C486" s="43"/>
    </row>
    <row r="487">
      <c r="A487" s="44"/>
      <c r="B487" s="44"/>
      <c r="C487" s="43"/>
    </row>
    <row r="488">
      <c r="A488" s="44"/>
      <c r="B488" s="44"/>
      <c r="C488" s="43"/>
    </row>
    <row r="489">
      <c r="A489" s="44"/>
      <c r="B489" s="44"/>
      <c r="C489" s="43"/>
    </row>
    <row r="490">
      <c r="A490" s="44"/>
      <c r="B490" s="44"/>
      <c r="C490" s="43"/>
    </row>
    <row r="491">
      <c r="A491" s="44"/>
      <c r="B491" s="44"/>
      <c r="C491" s="43"/>
    </row>
    <row r="492">
      <c r="A492" s="44"/>
      <c r="B492" s="44"/>
      <c r="C492" s="43"/>
    </row>
    <row r="493">
      <c r="A493" s="44"/>
      <c r="B493" s="44"/>
      <c r="C493" s="43"/>
    </row>
    <row r="494">
      <c r="A494" s="44"/>
      <c r="B494" s="44"/>
      <c r="C494" s="43"/>
    </row>
    <row r="495">
      <c r="A495" s="44"/>
      <c r="B495" s="44"/>
      <c r="C495" s="43"/>
    </row>
    <row r="496">
      <c r="A496" s="44"/>
      <c r="B496" s="44"/>
      <c r="C496" s="43"/>
    </row>
    <row r="497">
      <c r="A497" s="44"/>
      <c r="B497" s="44"/>
      <c r="C497" s="43"/>
    </row>
    <row r="498">
      <c r="A498" s="44"/>
      <c r="B498" s="44"/>
      <c r="C498" s="43"/>
    </row>
    <row r="499">
      <c r="A499" s="44"/>
      <c r="B499" s="44"/>
      <c r="C499" s="43"/>
    </row>
    <row r="500">
      <c r="A500" s="44"/>
      <c r="B500" s="44"/>
      <c r="C500" s="43"/>
    </row>
    <row r="501">
      <c r="A501" s="44"/>
      <c r="B501" s="44"/>
      <c r="C501" s="43"/>
    </row>
    <row r="502">
      <c r="A502" s="44"/>
      <c r="B502" s="44"/>
      <c r="C502" s="43"/>
    </row>
    <row r="503">
      <c r="A503" s="44"/>
      <c r="B503" s="44"/>
      <c r="C503" s="43"/>
    </row>
    <row r="504">
      <c r="A504" s="44"/>
      <c r="B504" s="44"/>
      <c r="C504" s="43"/>
    </row>
    <row r="505">
      <c r="A505" s="44"/>
      <c r="B505" s="44"/>
      <c r="C505" s="43"/>
    </row>
    <row r="506">
      <c r="A506" s="44"/>
      <c r="B506" s="44"/>
      <c r="C506" s="43"/>
    </row>
    <row r="507">
      <c r="A507" s="44"/>
      <c r="B507" s="44"/>
      <c r="C507" s="43"/>
    </row>
    <row r="508">
      <c r="A508" s="44"/>
      <c r="B508" s="44"/>
      <c r="C508" s="43"/>
    </row>
    <row r="509">
      <c r="A509" s="44"/>
      <c r="B509" s="44"/>
      <c r="C509" s="43"/>
    </row>
    <row r="510">
      <c r="A510" s="44"/>
      <c r="B510" s="44"/>
      <c r="C510" s="43"/>
    </row>
    <row r="511">
      <c r="A511" s="44"/>
      <c r="B511" s="44"/>
      <c r="C511" s="43"/>
    </row>
    <row r="512">
      <c r="A512" s="44"/>
      <c r="B512" s="44"/>
      <c r="C512" s="43"/>
    </row>
    <row r="513">
      <c r="A513" s="44"/>
      <c r="B513" s="44"/>
      <c r="C513" s="43"/>
    </row>
    <row r="514">
      <c r="A514" s="44"/>
      <c r="B514" s="44"/>
      <c r="C514" s="43"/>
    </row>
    <row r="515">
      <c r="A515" s="44"/>
      <c r="B515" s="44"/>
      <c r="C515" s="43"/>
    </row>
    <row r="516">
      <c r="A516" s="44"/>
      <c r="B516" s="44"/>
      <c r="C516" s="43"/>
    </row>
    <row r="517">
      <c r="A517" s="44"/>
      <c r="B517" s="44"/>
      <c r="C517" s="43"/>
    </row>
    <row r="518">
      <c r="A518" s="44"/>
      <c r="B518" s="44"/>
      <c r="C518" s="43"/>
    </row>
    <row r="519">
      <c r="A519" s="44"/>
      <c r="B519" s="44"/>
      <c r="C519" s="43"/>
    </row>
    <row r="520">
      <c r="A520" s="44"/>
      <c r="B520" s="44"/>
      <c r="C520" s="43"/>
    </row>
    <row r="521">
      <c r="A521" s="44"/>
      <c r="B521" s="44"/>
      <c r="C521" s="43"/>
    </row>
    <row r="522">
      <c r="A522" s="44"/>
      <c r="B522" s="44"/>
      <c r="C522" s="43"/>
    </row>
    <row r="523">
      <c r="A523" s="44"/>
      <c r="B523" s="44"/>
      <c r="C523" s="43"/>
    </row>
    <row r="524">
      <c r="A524" s="44"/>
      <c r="B524" s="44"/>
      <c r="C524" s="43"/>
    </row>
    <row r="525">
      <c r="A525" s="44"/>
      <c r="B525" s="44"/>
      <c r="C525" s="43"/>
    </row>
    <row r="526">
      <c r="A526" s="44"/>
      <c r="B526" s="44"/>
      <c r="C526" s="43"/>
    </row>
    <row r="527">
      <c r="A527" s="44"/>
      <c r="B527" s="44"/>
      <c r="C527" s="43"/>
    </row>
    <row r="528">
      <c r="A528" s="44"/>
      <c r="B528" s="44"/>
      <c r="C528" s="43"/>
    </row>
    <row r="529">
      <c r="A529" s="44"/>
      <c r="B529" s="44"/>
      <c r="C529" s="43"/>
    </row>
    <row r="530">
      <c r="A530" s="44"/>
      <c r="B530" s="44"/>
      <c r="C530" s="43"/>
    </row>
    <row r="531">
      <c r="A531" s="44"/>
      <c r="B531" s="44"/>
      <c r="C531" s="43"/>
    </row>
    <row r="532">
      <c r="A532" s="44"/>
      <c r="B532" s="44"/>
      <c r="C532" s="43"/>
    </row>
    <row r="533">
      <c r="A533" s="44"/>
      <c r="B533" s="44"/>
      <c r="C533" s="43"/>
    </row>
    <row r="534">
      <c r="A534" s="44"/>
      <c r="B534" s="44"/>
      <c r="C534" s="43"/>
    </row>
    <row r="535">
      <c r="A535" s="44"/>
      <c r="B535" s="44"/>
      <c r="C535" s="43"/>
    </row>
    <row r="536">
      <c r="A536" s="44"/>
      <c r="B536" s="44"/>
      <c r="C536" s="43"/>
    </row>
    <row r="537">
      <c r="A537" s="44"/>
      <c r="B537" s="44"/>
      <c r="C537" s="43"/>
    </row>
    <row r="538">
      <c r="A538" s="44"/>
      <c r="B538" s="44"/>
      <c r="C538" s="43"/>
    </row>
    <row r="539">
      <c r="A539" s="44"/>
      <c r="B539" s="44"/>
      <c r="C539" s="43"/>
    </row>
    <row r="540">
      <c r="A540" s="44"/>
      <c r="B540" s="44"/>
      <c r="C540" s="43"/>
    </row>
    <row r="541">
      <c r="A541" s="44"/>
      <c r="B541" s="44"/>
      <c r="C541" s="43"/>
    </row>
    <row r="542">
      <c r="A542" s="44"/>
      <c r="B542" s="44"/>
      <c r="C542" s="43"/>
    </row>
    <row r="543">
      <c r="A543" s="44"/>
      <c r="B543" s="44"/>
      <c r="C543" s="43"/>
    </row>
    <row r="544">
      <c r="A544" s="44"/>
      <c r="B544" s="44"/>
      <c r="C544" s="43"/>
    </row>
    <row r="545">
      <c r="A545" s="44"/>
      <c r="B545" s="44"/>
      <c r="C545" s="43"/>
    </row>
    <row r="546">
      <c r="A546" s="44"/>
      <c r="B546" s="44"/>
      <c r="C546" s="43"/>
    </row>
    <row r="547">
      <c r="A547" s="44"/>
      <c r="B547" s="44"/>
      <c r="C547" s="43"/>
    </row>
    <row r="548">
      <c r="A548" s="44"/>
      <c r="B548" s="44"/>
      <c r="C548" s="43"/>
    </row>
    <row r="549">
      <c r="A549" s="44"/>
      <c r="B549" s="44"/>
      <c r="C549" s="43"/>
    </row>
    <row r="550">
      <c r="A550" s="44"/>
      <c r="B550" s="44"/>
      <c r="C550" s="43"/>
    </row>
    <row r="551">
      <c r="A551" s="44"/>
      <c r="B551" s="44"/>
      <c r="C551" s="43"/>
    </row>
    <row r="552">
      <c r="A552" s="44"/>
      <c r="B552" s="44"/>
      <c r="C552" s="43"/>
    </row>
    <row r="553">
      <c r="A553" s="44"/>
      <c r="B553" s="44"/>
      <c r="C553" s="43"/>
    </row>
    <row r="554">
      <c r="A554" s="44"/>
      <c r="B554" s="44"/>
      <c r="C554" s="43"/>
    </row>
    <row r="555">
      <c r="A555" s="44"/>
      <c r="B555" s="44"/>
      <c r="C555" s="43"/>
    </row>
    <row r="556">
      <c r="A556" s="44"/>
      <c r="B556" s="44"/>
      <c r="C556" s="43"/>
    </row>
    <row r="557">
      <c r="A557" s="44"/>
      <c r="B557" s="44"/>
      <c r="C557" s="43"/>
    </row>
    <row r="558">
      <c r="A558" s="44"/>
      <c r="B558" s="44"/>
      <c r="C558" s="43"/>
    </row>
    <row r="559">
      <c r="A559" s="44"/>
      <c r="B559" s="44"/>
      <c r="C559" s="43"/>
    </row>
    <row r="560">
      <c r="A560" s="44"/>
      <c r="B560" s="44"/>
      <c r="C560" s="43"/>
    </row>
    <row r="561">
      <c r="A561" s="44"/>
      <c r="B561" s="44"/>
      <c r="C561" s="43"/>
    </row>
    <row r="562">
      <c r="A562" s="44"/>
      <c r="B562" s="44"/>
      <c r="C562" s="43"/>
    </row>
    <row r="563">
      <c r="A563" s="44"/>
      <c r="B563" s="44"/>
      <c r="C563" s="43"/>
    </row>
    <row r="564">
      <c r="A564" s="44"/>
      <c r="B564" s="44"/>
      <c r="C564" s="43"/>
    </row>
    <row r="565">
      <c r="A565" s="44"/>
      <c r="B565" s="44"/>
      <c r="C565" s="43"/>
    </row>
    <row r="566">
      <c r="A566" s="44"/>
      <c r="B566" s="44"/>
      <c r="C566" s="43"/>
    </row>
    <row r="567">
      <c r="A567" s="44"/>
      <c r="B567" s="44"/>
      <c r="C567" s="43"/>
    </row>
    <row r="568">
      <c r="A568" s="44"/>
      <c r="B568" s="44"/>
      <c r="C568" s="43"/>
    </row>
    <row r="569">
      <c r="A569" s="44"/>
      <c r="B569" s="44"/>
      <c r="C569" s="43"/>
    </row>
    <row r="570">
      <c r="A570" s="44"/>
      <c r="B570" s="44"/>
      <c r="C570" s="43"/>
    </row>
    <row r="571">
      <c r="A571" s="44"/>
      <c r="B571" s="44"/>
      <c r="C571" s="43"/>
    </row>
    <row r="572">
      <c r="A572" s="44"/>
      <c r="B572" s="44"/>
      <c r="C572" s="43"/>
    </row>
    <row r="573">
      <c r="A573" s="44"/>
      <c r="B573" s="44"/>
      <c r="C573" s="43"/>
    </row>
    <row r="574">
      <c r="A574" s="44"/>
      <c r="B574" s="44"/>
      <c r="C574" s="43"/>
    </row>
    <row r="575">
      <c r="A575" s="44"/>
      <c r="B575" s="44"/>
      <c r="C575" s="43"/>
    </row>
    <row r="576">
      <c r="A576" s="44"/>
      <c r="B576" s="44"/>
      <c r="C576" s="43"/>
    </row>
    <row r="577">
      <c r="A577" s="44"/>
      <c r="B577" s="44"/>
      <c r="C577" s="43"/>
    </row>
    <row r="578">
      <c r="A578" s="44"/>
      <c r="B578" s="44"/>
      <c r="C578" s="43"/>
    </row>
    <row r="579">
      <c r="A579" s="44"/>
      <c r="B579" s="44"/>
      <c r="C579" s="43"/>
    </row>
    <row r="580">
      <c r="A580" s="44"/>
      <c r="B580" s="44"/>
      <c r="C580" s="43"/>
    </row>
    <row r="581">
      <c r="A581" s="44"/>
      <c r="B581" s="44"/>
      <c r="C581" s="43"/>
    </row>
    <row r="582">
      <c r="A582" s="44"/>
      <c r="B582" s="44"/>
      <c r="C582" s="43"/>
    </row>
    <row r="583">
      <c r="A583" s="44"/>
      <c r="B583" s="44"/>
      <c r="C583" s="43"/>
    </row>
    <row r="584">
      <c r="A584" s="44"/>
      <c r="B584" s="44"/>
      <c r="C584" s="43"/>
    </row>
    <row r="585">
      <c r="A585" s="44"/>
      <c r="B585" s="44"/>
      <c r="C585" s="43"/>
    </row>
    <row r="586">
      <c r="A586" s="44"/>
      <c r="B586" s="44"/>
      <c r="C586" s="43"/>
    </row>
    <row r="587">
      <c r="A587" s="44"/>
      <c r="B587" s="44"/>
      <c r="C587" s="43"/>
    </row>
    <row r="588">
      <c r="A588" s="44"/>
      <c r="B588" s="44"/>
      <c r="C588" s="43"/>
    </row>
    <row r="589">
      <c r="A589" s="44"/>
      <c r="B589" s="44"/>
      <c r="C589" s="43"/>
    </row>
    <row r="590">
      <c r="A590" s="44"/>
      <c r="B590" s="44"/>
      <c r="C590" s="43"/>
    </row>
    <row r="591">
      <c r="A591" s="44"/>
      <c r="B591" s="44"/>
      <c r="C591" s="43"/>
    </row>
    <row r="592">
      <c r="A592" s="44"/>
      <c r="B592" s="44"/>
      <c r="C592" s="43"/>
    </row>
    <row r="593">
      <c r="A593" s="44"/>
      <c r="B593" s="44"/>
      <c r="C593" s="43"/>
    </row>
    <row r="594">
      <c r="A594" s="44"/>
      <c r="B594" s="44"/>
      <c r="C594" s="43"/>
    </row>
    <row r="595">
      <c r="A595" s="44"/>
      <c r="B595" s="44"/>
      <c r="C595" s="43"/>
    </row>
    <row r="596">
      <c r="A596" s="44"/>
      <c r="B596" s="44"/>
      <c r="C596" s="43"/>
    </row>
    <row r="597">
      <c r="A597" s="44"/>
      <c r="B597" s="44"/>
      <c r="C597" s="43"/>
    </row>
    <row r="598">
      <c r="A598" s="44"/>
      <c r="B598" s="44"/>
      <c r="C598" s="43"/>
    </row>
    <row r="599">
      <c r="A599" s="44"/>
      <c r="B599" s="44"/>
      <c r="C599" s="43"/>
    </row>
    <row r="600">
      <c r="A600" s="44"/>
      <c r="B600" s="44"/>
      <c r="C600" s="43"/>
    </row>
    <row r="601">
      <c r="A601" s="44"/>
      <c r="B601" s="44"/>
      <c r="C601" s="43"/>
    </row>
    <row r="602">
      <c r="A602" s="44"/>
      <c r="B602" s="44"/>
      <c r="C602" s="43"/>
    </row>
    <row r="603">
      <c r="A603" s="44"/>
      <c r="B603" s="44"/>
      <c r="C603" s="43"/>
    </row>
    <row r="604">
      <c r="A604" s="44"/>
      <c r="B604" s="44"/>
      <c r="C604" s="43"/>
    </row>
    <row r="605">
      <c r="A605" s="44"/>
      <c r="B605" s="44"/>
      <c r="C605" s="43"/>
    </row>
    <row r="606">
      <c r="A606" s="44"/>
      <c r="B606" s="44"/>
      <c r="C606" s="43"/>
    </row>
    <row r="607">
      <c r="A607" s="44"/>
      <c r="B607" s="44"/>
      <c r="C607" s="43"/>
    </row>
    <row r="608">
      <c r="A608" s="44"/>
      <c r="B608" s="44"/>
      <c r="C608" s="43"/>
    </row>
    <row r="609">
      <c r="A609" s="44"/>
      <c r="B609" s="44"/>
      <c r="C609" s="43"/>
    </row>
    <row r="610">
      <c r="A610" s="44"/>
      <c r="B610" s="44"/>
      <c r="C610" s="43"/>
    </row>
    <row r="611">
      <c r="A611" s="44"/>
      <c r="B611" s="44"/>
      <c r="C611" s="43"/>
    </row>
    <row r="612">
      <c r="A612" s="44"/>
      <c r="B612" s="44"/>
      <c r="C612" s="43"/>
    </row>
    <row r="613">
      <c r="A613" s="44"/>
      <c r="B613" s="44"/>
      <c r="C613" s="43"/>
    </row>
    <row r="614">
      <c r="A614" s="44"/>
      <c r="B614" s="44"/>
      <c r="C614" s="43"/>
    </row>
    <row r="615">
      <c r="A615" s="44"/>
      <c r="B615" s="44"/>
      <c r="C615" s="43"/>
    </row>
    <row r="616">
      <c r="A616" s="44"/>
      <c r="B616" s="44"/>
      <c r="C616" s="43"/>
    </row>
    <row r="617">
      <c r="A617" s="44"/>
      <c r="B617" s="44"/>
      <c r="C617" s="43"/>
    </row>
    <row r="618">
      <c r="A618" s="44"/>
      <c r="B618" s="44"/>
      <c r="C618" s="43"/>
    </row>
    <row r="619">
      <c r="A619" s="44"/>
      <c r="B619" s="44"/>
      <c r="C619" s="43"/>
    </row>
    <row r="620">
      <c r="A620" s="44"/>
      <c r="B620" s="44"/>
      <c r="C620" s="43"/>
    </row>
    <row r="621">
      <c r="A621" s="44"/>
      <c r="B621" s="44"/>
      <c r="C621" s="43"/>
    </row>
    <row r="622">
      <c r="A622" s="44"/>
      <c r="B622" s="44"/>
      <c r="C622" s="43"/>
    </row>
    <row r="623">
      <c r="A623" s="44"/>
      <c r="B623" s="44"/>
      <c r="C623" s="43"/>
    </row>
    <row r="624">
      <c r="A624" s="44"/>
      <c r="B624" s="44"/>
      <c r="C624" s="43"/>
    </row>
    <row r="625">
      <c r="A625" s="44"/>
      <c r="B625" s="44"/>
      <c r="C625" s="43"/>
    </row>
    <row r="626">
      <c r="A626" s="44"/>
      <c r="B626" s="44"/>
      <c r="C626" s="43"/>
    </row>
    <row r="627">
      <c r="A627" s="44"/>
      <c r="B627" s="44"/>
      <c r="C627" s="43"/>
    </row>
    <row r="628">
      <c r="A628" s="44"/>
      <c r="B628" s="44"/>
      <c r="C628" s="43"/>
    </row>
    <row r="629">
      <c r="A629" s="44"/>
      <c r="B629" s="44"/>
      <c r="C629" s="43"/>
    </row>
    <row r="630">
      <c r="A630" s="44"/>
      <c r="B630" s="44"/>
      <c r="C630" s="43"/>
    </row>
    <row r="631">
      <c r="A631" s="44"/>
      <c r="B631" s="44"/>
      <c r="C631" s="43"/>
    </row>
    <row r="632">
      <c r="A632" s="44"/>
      <c r="B632" s="44"/>
      <c r="C632" s="43"/>
    </row>
    <row r="633">
      <c r="A633" s="44"/>
      <c r="B633" s="44"/>
      <c r="C633" s="43"/>
    </row>
    <row r="634">
      <c r="A634" s="44"/>
      <c r="B634" s="44"/>
      <c r="C634" s="43"/>
    </row>
    <row r="635">
      <c r="A635" s="44"/>
      <c r="B635" s="44"/>
      <c r="C635" s="43"/>
    </row>
    <row r="636">
      <c r="A636" s="44"/>
      <c r="B636" s="44"/>
      <c r="C636" s="43"/>
    </row>
    <row r="637">
      <c r="A637" s="44"/>
      <c r="B637" s="44"/>
      <c r="C637" s="43"/>
    </row>
    <row r="638">
      <c r="A638" s="44"/>
      <c r="B638" s="44"/>
      <c r="C638" s="43"/>
    </row>
    <row r="639">
      <c r="A639" s="44"/>
      <c r="B639" s="44"/>
      <c r="C639" s="43"/>
    </row>
    <row r="640">
      <c r="A640" s="44"/>
      <c r="B640" s="44"/>
      <c r="C640" s="43"/>
    </row>
    <row r="641">
      <c r="A641" s="44"/>
      <c r="B641" s="44"/>
      <c r="C641" s="43"/>
    </row>
    <row r="642">
      <c r="A642" s="44"/>
      <c r="B642" s="44"/>
      <c r="C642" s="43"/>
    </row>
    <row r="643">
      <c r="A643" s="44"/>
      <c r="B643" s="44"/>
      <c r="C643" s="43"/>
    </row>
    <row r="644">
      <c r="A644" s="44"/>
      <c r="B644" s="44"/>
      <c r="C644" s="43"/>
    </row>
    <row r="645">
      <c r="A645" s="44"/>
      <c r="B645" s="44"/>
      <c r="C645" s="43"/>
    </row>
    <row r="646">
      <c r="A646" s="44"/>
      <c r="B646" s="44"/>
      <c r="C646" s="43"/>
    </row>
    <row r="647">
      <c r="A647" s="44"/>
      <c r="B647" s="44"/>
      <c r="C647" s="43"/>
    </row>
    <row r="648">
      <c r="A648" s="44"/>
      <c r="B648" s="44"/>
      <c r="C648" s="43"/>
    </row>
    <row r="649">
      <c r="A649" s="44"/>
      <c r="B649" s="44"/>
      <c r="C649" s="43"/>
    </row>
    <row r="650">
      <c r="A650" s="44"/>
      <c r="B650" s="44"/>
      <c r="C650" s="43"/>
    </row>
    <row r="651">
      <c r="A651" s="44"/>
      <c r="B651" s="44"/>
      <c r="C651" s="43"/>
    </row>
    <row r="652">
      <c r="A652" s="44"/>
      <c r="B652" s="44"/>
      <c r="C652" s="43"/>
    </row>
    <row r="653">
      <c r="A653" s="44"/>
      <c r="B653" s="44"/>
      <c r="C653" s="43"/>
    </row>
    <row r="654">
      <c r="A654" s="44"/>
      <c r="B654" s="44"/>
      <c r="C654" s="43"/>
    </row>
    <row r="655">
      <c r="A655" s="44"/>
      <c r="B655" s="44"/>
      <c r="C655" s="43"/>
    </row>
    <row r="656">
      <c r="A656" s="44"/>
      <c r="B656" s="44"/>
      <c r="C656" s="43"/>
    </row>
    <row r="657">
      <c r="A657" s="44"/>
      <c r="B657" s="44"/>
      <c r="C657" s="43"/>
    </row>
    <row r="658">
      <c r="A658" s="44"/>
      <c r="B658" s="44"/>
      <c r="C658" s="43"/>
    </row>
    <row r="659">
      <c r="A659" s="44"/>
      <c r="B659" s="44"/>
      <c r="C659" s="43"/>
    </row>
    <row r="660">
      <c r="A660" s="44"/>
      <c r="B660" s="44"/>
      <c r="C660" s="43"/>
    </row>
    <row r="661">
      <c r="A661" s="44"/>
      <c r="B661" s="44"/>
      <c r="C661" s="43"/>
    </row>
    <row r="662">
      <c r="A662" s="44"/>
      <c r="B662" s="44"/>
      <c r="C662" s="43"/>
    </row>
    <row r="663">
      <c r="A663" s="44"/>
      <c r="B663" s="44"/>
      <c r="C663" s="43"/>
    </row>
    <row r="664">
      <c r="A664" s="44"/>
      <c r="B664" s="44"/>
      <c r="C664" s="43"/>
    </row>
    <row r="665">
      <c r="A665" s="44"/>
      <c r="B665" s="44"/>
      <c r="C665" s="43"/>
    </row>
    <row r="666">
      <c r="A666" s="44"/>
      <c r="B666" s="44"/>
      <c r="C666" s="43"/>
    </row>
    <row r="667">
      <c r="A667" s="44"/>
      <c r="B667" s="44"/>
      <c r="C667" s="43"/>
    </row>
    <row r="668">
      <c r="A668" s="44"/>
      <c r="B668" s="44"/>
      <c r="C668" s="43"/>
    </row>
    <row r="669">
      <c r="A669" s="44"/>
      <c r="B669" s="44"/>
      <c r="C669" s="43"/>
    </row>
    <row r="670">
      <c r="A670" s="44"/>
      <c r="B670" s="44"/>
      <c r="C670" s="43"/>
    </row>
    <row r="671">
      <c r="A671" s="44"/>
      <c r="B671" s="44"/>
      <c r="C671" s="43"/>
    </row>
    <row r="672">
      <c r="A672" s="44"/>
      <c r="B672" s="44"/>
      <c r="C672" s="43"/>
    </row>
    <row r="673">
      <c r="A673" s="44"/>
      <c r="B673" s="44"/>
      <c r="C673" s="43"/>
    </row>
    <row r="674">
      <c r="A674" s="44"/>
      <c r="B674" s="44"/>
      <c r="C674" s="43"/>
    </row>
    <row r="675">
      <c r="A675" s="44"/>
      <c r="B675" s="44"/>
      <c r="C675" s="43"/>
    </row>
    <row r="676">
      <c r="A676" s="44"/>
      <c r="B676" s="44"/>
      <c r="C676" s="43"/>
    </row>
    <row r="677">
      <c r="A677" s="44"/>
      <c r="B677" s="44"/>
      <c r="C677" s="43"/>
    </row>
    <row r="678">
      <c r="A678" s="44"/>
      <c r="B678" s="44"/>
      <c r="C678" s="43"/>
    </row>
    <row r="679">
      <c r="A679" s="44"/>
      <c r="B679" s="44"/>
      <c r="C679" s="43"/>
    </row>
    <row r="680">
      <c r="A680" s="44"/>
      <c r="B680" s="44"/>
      <c r="C680" s="43"/>
    </row>
    <row r="681">
      <c r="A681" s="44"/>
      <c r="B681" s="44"/>
      <c r="C681" s="43"/>
    </row>
    <row r="682">
      <c r="A682" s="44"/>
      <c r="B682" s="44"/>
      <c r="C682" s="43"/>
    </row>
    <row r="683">
      <c r="A683" s="44"/>
      <c r="B683" s="44"/>
      <c r="C683" s="43"/>
    </row>
    <row r="684">
      <c r="A684" s="44"/>
      <c r="B684" s="44"/>
      <c r="C684" s="43"/>
    </row>
    <row r="685">
      <c r="A685" s="44"/>
      <c r="B685" s="44"/>
      <c r="C685" s="43"/>
    </row>
    <row r="686">
      <c r="A686" s="44"/>
      <c r="B686" s="44"/>
      <c r="C686" s="43"/>
    </row>
    <row r="687">
      <c r="A687" s="44"/>
      <c r="B687" s="44"/>
      <c r="C687" s="43"/>
    </row>
    <row r="688">
      <c r="A688" s="44"/>
      <c r="B688" s="44"/>
      <c r="C688" s="43"/>
    </row>
    <row r="689">
      <c r="A689" s="44"/>
      <c r="B689" s="44"/>
      <c r="C689" s="43"/>
    </row>
    <row r="690">
      <c r="A690" s="44"/>
      <c r="B690" s="44"/>
      <c r="C690" s="43"/>
    </row>
    <row r="691">
      <c r="A691" s="44"/>
      <c r="B691" s="44"/>
      <c r="C691" s="43"/>
    </row>
    <row r="692">
      <c r="A692" s="44"/>
      <c r="B692" s="44"/>
      <c r="C692" s="43"/>
    </row>
    <row r="693">
      <c r="A693" s="44"/>
      <c r="B693" s="44"/>
      <c r="C693" s="43"/>
    </row>
    <row r="694">
      <c r="A694" s="44"/>
      <c r="B694" s="44"/>
      <c r="C694" s="43"/>
    </row>
    <row r="695">
      <c r="A695" s="44"/>
      <c r="B695" s="44"/>
      <c r="C695" s="43"/>
    </row>
    <row r="696">
      <c r="A696" s="44"/>
      <c r="B696" s="44"/>
      <c r="C696" s="43"/>
    </row>
    <row r="697">
      <c r="A697" s="44"/>
      <c r="B697" s="44"/>
      <c r="C697" s="43"/>
    </row>
    <row r="698">
      <c r="A698" s="44"/>
      <c r="B698" s="44"/>
      <c r="C698" s="43"/>
    </row>
    <row r="699">
      <c r="A699" s="44"/>
      <c r="B699" s="44"/>
      <c r="C699" s="43"/>
    </row>
    <row r="700">
      <c r="A700" s="44"/>
      <c r="B700" s="44"/>
      <c r="C700" s="43"/>
    </row>
    <row r="701">
      <c r="A701" s="44"/>
      <c r="B701" s="44"/>
      <c r="C701" s="43"/>
    </row>
    <row r="702">
      <c r="A702" s="44"/>
      <c r="B702" s="44"/>
      <c r="C702" s="43"/>
    </row>
    <row r="703">
      <c r="A703" s="44"/>
      <c r="B703" s="44"/>
      <c r="C703" s="43"/>
    </row>
    <row r="704">
      <c r="A704" s="44"/>
      <c r="B704" s="44"/>
      <c r="C704" s="43"/>
    </row>
    <row r="705">
      <c r="A705" s="44"/>
      <c r="B705" s="44"/>
      <c r="C705" s="43"/>
    </row>
    <row r="706">
      <c r="A706" s="44"/>
      <c r="B706" s="44"/>
      <c r="C706" s="43"/>
    </row>
    <row r="707">
      <c r="A707" s="44"/>
      <c r="B707" s="44"/>
      <c r="C707" s="43"/>
    </row>
    <row r="708">
      <c r="A708" s="44"/>
      <c r="B708" s="44"/>
      <c r="C708" s="43"/>
    </row>
    <row r="709">
      <c r="A709" s="44"/>
      <c r="B709" s="44"/>
      <c r="C709" s="43"/>
    </row>
    <row r="710">
      <c r="A710" s="44"/>
      <c r="B710" s="44"/>
      <c r="C710" s="43"/>
    </row>
    <row r="711">
      <c r="A711" s="44"/>
      <c r="B711" s="44"/>
      <c r="C711" s="43"/>
    </row>
    <row r="712">
      <c r="A712" s="44"/>
      <c r="B712" s="44"/>
      <c r="C712" s="43"/>
    </row>
    <row r="713">
      <c r="A713" s="44"/>
      <c r="B713" s="44"/>
      <c r="C713" s="43"/>
    </row>
    <row r="714">
      <c r="A714" s="44"/>
      <c r="B714" s="44"/>
      <c r="C714" s="43"/>
    </row>
    <row r="715">
      <c r="A715" s="44"/>
      <c r="B715" s="44"/>
      <c r="C715" s="43"/>
    </row>
    <row r="716">
      <c r="A716" s="44"/>
      <c r="B716" s="44"/>
      <c r="C716" s="43"/>
    </row>
    <row r="717">
      <c r="A717" s="44"/>
      <c r="B717" s="44"/>
      <c r="C717" s="43"/>
    </row>
    <row r="718">
      <c r="A718" s="44"/>
      <c r="B718" s="44"/>
      <c r="C718" s="43"/>
    </row>
    <row r="719">
      <c r="A719" s="44"/>
      <c r="B719" s="44"/>
      <c r="C719" s="43"/>
    </row>
    <row r="720">
      <c r="A720" s="44"/>
      <c r="B720" s="44"/>
      <c r="C720" s="43"/>
    </row>
    <row r="721">
      <c r="A721" s="44"/>
      <c r="B721" s="44"/>
      <c r="C721" s="43"/>
    </row>
    <row r="722">
      <c r="A722" s="44"/>
      <c r="B722" s="44"/>
      <c r="C722" s="43"/>
    </row>
    <row r="723">
      <c r="A723" s="44"/>
      <c r="B723" s="44"/>
      <c r="C723" s="43"/>
    </row>
    <row r="724">
      <c r="A724" s="44"/>
      <c r="B724" s="44"/>
      <c r="C724" s="43"/>
    </row>
    <row r="725">
      <c r="A725" s="44"/>
      <c r="B725" s="44"/>
      <c r="C725" s="43"/>
    </row>
    <row r="726">
      <c r="A726" s="44"/>
      <c r="B726" s="44"/>
      <c r="C726" s="43"/>
    </row>
    <row r="727">
      <c r="A727" s="44"/>
      <c r="B727" s="44"/>
      <c r="C727" s="43"/>
    </row>
    <row r="728">
      <c r="A728" s="44"/>
      <c r="B728" s="44"/>
      <c r="C728" s="43"/>
    </row>
    <row r="729">
      <c r="A729" s="44"/>
      <c r="B729" s="44"/>
      <c r="C729" s="43"/>
    </row>
    <row r="730">
      <c r="A730" s="44"/>
      <c r="B730" s="44"/>
      <c r="C730" s="43"/>
    </row>
    <row r="731">
      <c r="A731" s="44"/>
      <c r="B731" s="44"/>
      <c r="C731" s="43"/>
    </row>
    <row r="732">
      <c r="A732" s="44"/>
      <c r="B732" s="44"/>
      <c r="C732" s="43"/>
    </row>
    <row r="733">
      <c r="A733" s="44"/>
      <c r="B733" s="44"/>
      <c r="C733" s="43"/>
    </row>
    <row r="734">
      <c r="A734" s="44"/>
      <c r="B734" s="44"/>
      <c r="C734" s="43"/>
    </row>
    <row r="735">
      <c r="A735" s="44"/>
      <c r="B735" s="44"/>
      <c r="C735" s="43"/>
    </row>
    <row r="736">
      <c r="A736" s="44"/>
      <c r="B736" s="44"/>
      <c r="C736" s="43"/>
    </row>
    <row r="737">
      <c r="A737" s="44"/>
      <c r="B737" s="44"/>
      <c r="C737" s="43"/>
    </row>
    <row r="738">
      <c r="A738" s="44"/>
      <c r="B738" s="44"/>
      <c r="C738" s="43"/>
    </row>
    <row r="739">
      <c r="A739" s="44"/>
      <c r="B739" s="44"/>
      <c r="C739" s="43"/>
    </row>
    <row r="740">
      <c r="A740" s="44"/>
      <c r="B740" s="44"/>
      <c r="C740" s="43"/>
    </row>
    <row r="741">
      <c r="A741" s="44"/>
      <c r="B741" s="44"/>
      <c r="C741" s="43"/>
    </row>
    <row r="742">
      <c r="A742" s="44"/>
      <c r="B742" s="44"/>
      <c r="C742" s="43"/>
    </row>
    <row r="743">
      <c r="A743" s="44"/>
      <c r="B743" s="44"/>
      <c r="C743" s="43"/>
    </row>
    <row r="744">
      <c r="A744" s="44"/>
      <c r="B744" s="44"/>
      <c r="C744" s="43"/>
    </row>
    <row r="745">
      <c r="A745" s="44"/>
      <c r="B745" s="44"/>
      <c r="C745" s="43"/>
    </row>
    <row r="746">
      <c r="A746" s="44"/>
      <c r="B746" s="44"/>
      <c r="C746" s="43"/>
    </row>
    <row r="747">
      <c r="A747" s="44"/>
      <c r="B747" s="44"/>
      <c r="C747" s="43"/>
    </row>
    <row r="748">
      <c r="A748" s="44"/>
      <c r="B748" s="44"/>
      <c r="C748" s="43"/>
    </row>
    <row r="749">
      <c r="A749" s="44"/>
      <c r="B749" s="44"/>
      <c r="C749" s="43"/>
    </row>
    <row r="750">
      <c r="A750" s="44"/>
      <c r="B750" s="44"/>
      <c r="C750" s="43"/>
    </row>
    <row r="751">
      <c r="A751" s="44"/>
      <c r="B751" s="44"/>
      <c r="C751" s="43"/>
    </row>
    <row r="752">
      <c r="A752" s="44"/>
      <c r="B752" s="44"/>
      <c r="C752" s="43"/>
    </row>
    <row r="753">
      <c r="A753" s="44"/>
      <c r="B753" s="44"/>
      <c r="C753" s="43"/>
    </row>
    <row r="754">
      <c r="A754" s="44"/>
      <c r="B754" s="44"/>
      <c r="C754" s="43"/>
    </row>
    <row r="755">
      <c r="A755" s="44"/>
      <c r="B755" s="44"/>
      <c r="C755" s="43"/>
    </row>
    <row r="756">
      <c r="A756" s="44"/>
      <c r="B756" s="44"/>
      <c r="C756" s="43"/>
    </row>
    <row r="757">
      <c r="A757" s="44"/>
      <c r="B757" s="44"/>
      <c r="C757" s="43"/>
    </row>
    <row r="758">
      <c r="A758" s="44"/>
      <c r="B758" s="44"/>
      <c r="C758" s="43"/>
    </row>
    <row r="759">
      <c r="A759" s="44"/>
      <c r="B759" s="44"/>
      <c r="C759" s="43"/>
    </row>
    <row r="760">
      <c r="A760" s="44"/>
      <c r="B760" s="44"/>
      <c r="C760" s="43"/>
    </row>
    <row r="761">
      <c r="A761" s="44"/>
      <c r="B761" s="44"/>
      <c r="C761" s="43"/>
    </row>
    <row r="762">
      <c r="A762" s="44"/>
      <c r="B762" s="44"/>
      <c r="C762" s="43"/>
    </row>
    <row r="763">
      <c r="A763" s="44"/>
      <c r="B763" s="44"/>
      <c r="C763" s="43"/>
    </row>
    <row r="764">
      <c r="A764" s="44"/>
      <c r="B764" s="44"/>
      <c r="C764" s="43"/>
    </row>
    <row r="765">
      <c r="A765" s="44"/>
      <c r="B765" s="44"/>
      <c r="C765" s="43"/>
    </row>
    <row r="766">
      <c r="A766" s="44"/>
      <c r="B766" s="44"/>
      <c r="C766" s="43"/>
    </row>
    <row r="767">
      <c r="A767" s="44"/>
      <c r="B767" s="44"/>
      <c r="C767" s="43"/>
    </row>
    <row r="768">
      <c r="A768" s="44"/>
      <c r="B768" s="44"/>
      <c r="C768" s="43"/>
    </row>
    <row r="769">
      <c r="A769" s="44"/>
      <c r="B769" s="44"/>
      <c r="C769" s="43"/>
    </row>
    <row r="770">
      <c r="A770" s="44"/>
      <c r="B770" s="44"/>
      <c r="C770" s="43"/>
    </row>
    <row r="771">
      <c r="A771" s="44"/>
      <c r="B771" s="44"/>
      <c r="C771" s="43"/>
    </row>
    <row r="772">
      <c r="A772" s="44"/>
      <c r="B772" s="44"/>
      <c r="C772" s="43"/>
    </row>
    <row r="773">
      <c r="A773" s="44"/>
      <c r="B773" s="44"/>
      <c r="C773" s="43"/>
    </row>
    <row r="774">
      <c r="A774" s="44"/>
      <c r="B774" s="44"/>
      <c r="C774" s="43"/>
    </row>
    <row r="775">
      <c r="A775" s="44"/>
      <c r="B775" s="44"/>
      <c r="C775" s="43"/>
    </row>
    <row r="776">
      <c r="A776" s="44"/>
      <c r="B776" s="44"/>
      <c r="C776" s="43"/>
    </row>
    <row r="777">
      <c r="A777" s="44"/>
      <c r="B777" s="44"/>
      <c r="C777" s="43"/>
    </row>
    <row r="778">
      <c r="A778" s="44"/>
      <c r="B778" s="44"/>
      <c r="C778" s="43"/>
    </row>
    <row r="779">
      <c r="A779" s="44"/>
      <c r="B779" s="44"/>
      <c r="C779" s="43"/>
    </row>
    <row r="780">
      <c r="A780" s="44"/>
      <c r="B780" s="44"/>
      <c r="C780" s="43"/>
    </row>
    <row r="781">
      <c r="A781" s="44"/>
      <c r="B781" s="44"/>
      <c r="C781" s="43"/>
    </row>
    <row r="782">
      <c r="A782" s="44"/>
      <c r="B782" s="44"/>
      <c r="C782" s="43"/>
    </row>
    <row r="783">
      <c r="A783" s="44"/>
      <c r="B783" s="44"/>
      <c r="C783" s="43"/>
    </row>
    <row r="784">
      <c r="A784" s="44"/>
      <c r="B784" s="44"/>
      <c r="C784" s="43"/>
    </row>
    <row r="785">
      <c r="A785" s="44"/>
      <c r="B785" s="44"/>
      <c r="C785" s="43"/>
    </row>
    <row r="786">
      <c r="A786" s="44"/>
      <c r="B786" s="44"/>
      <c r="C786" s="43"/>
    </row>
    <row r="787">
      <c r="A787" s="44"/>
      <c r="B787" s="44"/>
      <c r="C787" s="43"/>
    </row>
    <row r="788">
      <c r="A788" s="44"/>
      <c r="B788" s="44"/>
      <c r="C788" s="43"/>
    </row>
    <row r="789">
      <c r="A789" s="44"/>
      <c r="B789" s="44"/>
      <c r="C789" s="43"/>
    </row>
    <row r="790">
      <c r="A790" s="44"/>
      <c r="B790" s="44"/>
      <c r="C790" s="43"/>
    </row>
    <row r="791">
      <c r="A791" s="44"/>
      <c r="B791" s="44"/>
      <c r="C791" s="43"/>
    </row>
    <row r="792">
      <c r="A792" s="44"/>
      <c r="B792" s="44"/>
      <c r="C792" s="43"/>
    </row>
    <row r="793">
      <c r="A793" s="44"/>
      <c r="B793" s="44"/>
      <c r="C793" s="43"/>
    </row>
    <row r="794">
      <c r="A794" s="44"/>
      <c r="B794" s="44"/>
      <c r="C794" s="43"/>
    </row>
    <row r="795">
      <c r="A795" s="44"/>
      <c r="B795" s="44"/>
      <c r="C795" s="43"/>
    </row>
    <row r="796">
      <c r="A796" s="44"/>
      <c r="B796" s="44"/>
      <c r="C796" s="43"/>
    </row>
    <row r="797">
      <c r="A797" s="44"/>
      <c r="B797" s="44"/>
      <c r="C797" s="43"/>
    </row>
    <row r="798">
      <c r="A798" s="44"/>
      <c r="B798" s="44"/>
      <c r="C798" s="43"/>
    </row>
    <row r="799">
      <c r="A799" s="44"/>
      <c r="B799" s="44"/>
      <c r="C799" s="43"/>
    </row>
    <row r="800">
      <c r="A800" s="44"/>
      <c r="B800" s="44"/>
      <c r="C800" s="43"/>
    </row>
    <row r="801">
      <c r="A801" s="44"/>
      <c r="B801" s="44"/>
      <c r="C801" s="43"/>
    </row>
    <row r="802">
      <c r="A802" s="44"/>
      <c r="B802" s="44"/>
      <c r="C802" s="43"/>
    </row>
    <row r="803">
      <c r="A803" s="44"/>
      <c r="B803" s="44"/>
      <c r="C803" s="43"/>
    </row>
    <row r="804">
      <c r="A804" s="44"/>
      <c r="B804" s="44"/>
      <c r="C804" s="43"/>
    </row>
    <row r="805">
      <c r="A805" s="44"/>
      <c r="B805" s="44"/>
      <c r="C805" s="43"/>
    </row>
    <row r="806">
      <c r="A806" s="44"/>
      <c r="B806" s="44"/>
      <c r="C806" s="43"/>
    </row>
    <row r="807">
      <c r="A807" s="44"/>
      <c r="B807" s="44"/>
      <c r="C807" s="43"/>
    </row>
    <row r="808">
      <c r="A808" s="44"/>
      <c r="B808" s="44"/>
      <c r="C808" s="43"/>
    </row>
    <row r="809">
      <c r="A809" s="44"/>
      <c r="B809" s="44"/>
      <c r="C809" s="43"/>
    </row>
    <row r="810">
      <c r="A810" s="44"/>
      <c r="B810" s="44"/>
      <c r="C810" s="43"/>
    </row>
    <row r="811">
      <c r="A811" s="44"/>
      <c r="B811" s="44"/>
      <c r="C811" s="43"/>
    </row>
    <row r="812">
      <c r="A812" s="44"/>
      <c r="B812" s="44"/>
      <c r="C812" s="43"/>
    </row>
    <row r="813">
      <c r="A813" s="44"/>
      <c r="B813" s="44"/>
      <c r="C813" s="43"/>
    </row>
    <row r="814">
      <c r="A814" s="44"/>
      <c r="B814" s="44"/>
      <c r="C814" s="43"/>
    </row>
    <row r="815">
      <c r="A815" s="44"/>
      <c r="B815" s="44"/>
      <c r="C815" s="43"/>
    </row>
    <row r="816">
      <c r="A816" s="44"/>
      <c r="B816" s="44"/>
      <c r="C816" s="43"/>
    </row>
    <row r="817">
      <c r="A817" s="44"/>
      <c r="B817" s="44"/>
      <c r="C817" s="43"/>
    </row>
    <row r="818">
      <c r="A818" s="44"/>
      <c r="B818" s="44"/>
      <c r="C818" s="43"/>
    </row>
    <row r="819">
      <c r="A819" s="44"/>
      <c r="B819" s="44"/>
      <c r="C819" s="43"/>
    </row>
    <row r="820">
      <c r="A820" s="44"/>
      <c r="B820" s="44"/>
      <c r="C820" s="43"/>
    </row>
    <row r="821">
      <c r="A821" s="44"/>
      <c r="B821" s="44"/>
      <c r="C821" s="43"/>
    </row>
    <row r="822">
      <c r="A822" s="44"/>
      <c r="B822" s="44"/>
      <c r="C822" s="43"/>
    </row>
    <row r="823">
      <c r="A823" s="44"/>
      <c r="B823" s="44"/>
      <c r="C823" s="43"/>
    </row>
    <row r="824">
      <c r="A824" s="44"/>
      <c r="B824" s="44"/>
      <c r="C824" s="43"/>
    </row>
    <row r="825">
      <c r="A825" s="44"/>
      <c r="B825" s="44"/>
      <c r="C825" s="43"/>
    </row>
    <row r="826">
      <c r="A826" s="44"/>
      <c r="B826" s="44"/>
      <c r="C826" s="43"/>
    </row>
    <row r="827">
      <c r="A827" s="44"/>
      <c r="B827" s="44"/>
      <c r="C827" s="43"/>
    </row>
    <row r="828">
      <c r="A828" s="44"/>
      <c r="B828" s="44"/>
      <c r="C828" s="43"/>
    </row>
    <row r="829">
      <c r="A829" s="44"/>
      <c r="B829" s="44"/>
      <c r="C829" s="43"/>
    </row>
    <row r="830">
      <c r="A830" s="44"/>
      <c r="B830" s="44"/>
      <c r="C830" s="43"/>
    </row>
    <row r="831">
      <c r="A831" s="44"/>
      <c r="B831" s="44"/>
      <c r="C831" s="43"/>
    </row>
    <row r="832">
      <c r="A832" s="44"/>
      <c r="B832" s="44"/>
      <c r="C832" s="43"/>
    </row>
    <row r="833">
      <c r="A833" s="44"/>
      <c r="B833" s="44"/>
      <c r="C833" s="43"/>
    </row>
    <row r="834">
      <c r="A834" s="44"/>
      <c r="B834" s="44"/>
      <c r="C834" s="43"/>
    </row>
    <row r="835">
      <c r="A835" s="44"/>
      <c r="B835" s="44"/>
      <c r="C835" s="43"/>
    </row>
    <row r="836">
      <c r="A836" s="44"/>
      <c r="B836" s="44"/>
      <c r="C836" s="43"/>
    </row>
    <row r="837">
      <c r="A837" s="44"/>
      <c r="B837" s="44"/>
      <c r="C837" s="43"/>
    </row>
    <row r="838">
      <c r="A838" s="44"/>
      <c r="B838" s="44"/>
      <c r="C838" s="43"/>
    </row>
    <row r="839">
      <c r="A839" s="44"/>
      <c r="B839" s="44"/>
      <c r="C839" s="43"/>
    </row>
    <row r="840">
      <c r="A840" s="44"/>
      <c r="B840" s="44"/>
      <c r="C840" s="43"/>
    </row>
    <row r="841">
      <c r="A841" s="44"/>
      <c r="B841" s="44"/>
      <c r="C841" s="43"/>
    </row>
    <row r="842">
      <c r="A842" s="44"/>
      <c r="B842" s="44"/>
      <c r="C842" s="43"/>
    </row>
    <row r="843">
      <c r="A843" s="44"/>
      <c r="B843" s="44"/>
      <c r="C843" s="43"/>
    </row>
    <row r="844">
      <c r="A844" s="44"/>
      <c r="B844" s="44"/>
      <c r="C844" s="43"/>
    </row>
    <row r="845">
      <c r="A845" s="44"/>
      <c r="B845" s="44"/>
      <c r="C845" s="43"/>
    </row>
    <row r="846">
      <c r="A846" s="44"/>
      <c r="B846" s="44"/>
      <c r="C846" s="43"/>
    </row>
    <row r="847">
      <c r="A847" s="44"/>
      <c r="B847" s="44"/>
      <c r="C847" s="43"/>
    </row>
    <row r="848">
      <c r="A848" s="44"/>
      <c r="B848" s="44"/>
      <c r="C848" s="43"/>
    </row>
    <row r="849">
      <c r="A849" s="44"/>
      <c r="B849" s="44"/>
      <c r="C849" s="43"/>
    </row>
    <row r="850">
      <c r="A850" s="44"/>
      <c r="B850" s="44"/>
      <c r="C850" s="43"/>
    </row>
    <row r="851">
      <c r="A851" s="44"/>
      <c r="B851" s="44"/>
      <c r="C851" s="43"/>
    </row>
    <row r="852">
      <c r="A852" s="44"/>
      <c r="B852" s="44"/>
      <c r="C852" s="43"/>
    </row>
    <row r="853">
      <c r="A853" s="44"/>
      <c r="B853" s="44"/>
      <c r="C853" s="43"/>
    </row>
    <row r="854">
      <c r="A854" s="44"/>
      <c r="B854" s="44"/>
      <c r="C854" s="43"/>
    </row>
    <row r="855">
      <c r="A855" s="44"/>
      <c r="B855" s="44"/>
      <c r="C855" s="43"/>
    </row>
    <row r="856">
      <c r="A856" s="44"/>
      <c r="B856" s="44"/>
      <c r="C856" s="43"/>
    </row>
    <row r="857">
      <c r="A857" s="44"/>
      <c r="B857" s="44"/>
      <c r="C857" s="43"/>
    </row>
    <row r="858">
      <c r="A858" s="44"/>
      <c r="B858" s="44"/>
      <c r="C858" s="43"/>
    </row>
    <row r="859">
      <c r="A859" s="44"/>
      <c r="B859" s="44"/>
      <c r="C859" s="43"/>
    </row>
    <row r="860">
      <c r="A860" s="44"/>
      <c r="B860" s="44"/>
      <c r="C860" s="43"/>
    </row>
    <row r="861">
      <c r="A861" s="44"/>
      <c r="B861" s="44"/>
      <c r="C861" s="43"/>
    </row>
    <row r="862">
      <c r="A862" s="44"/>
      <c r="B862" s="44"/>
      <c r="C862" s="43"/>
    </row>
    <row r="863">
      <c r="A863" s="44"/>
      <c r="B863" s="44"/>
      <c r="C863" s="43"/>
    </row>
    <row r="864">
      <c r="A864" s="44"/>
      <c r="B864" s="44"/>
      <c r="C864" s="43"/>
    </row>
    <row r="865">
      <c r="A865" s="44"/>
      <c r="B865" s="44"/>
      <c r="C865" s="43"/>
    </row>
    <row r="866">
      <c r="A866" s="44"/>
      <c r="B866" s="44"/>
      <c r="C866" s="43"/>
    </row>
    <row r="867">
      <c r="A867" s="44"/>
      <c r="B867" s="44"/>
      <c r="C867" s="43"/>
    </row>
    <row r="868">
      <c r="A868" s="44"/>
      <c r="B868" s="44"/>
      <c r="C868" s="43"/>
    </row>
    <row r="869">
      <c r="A869" s="44"/>
      <c r="B869" s="44"/>
      <c r="C869" s="43"/>
    </row>
    <row r="870">
      <c r="A870" s="44"/>
      <c r="B870" s="44"/>
      <c r="C870" s="43"/>
    </row>
    <row r="871">
      <c r="A871" s="44"/>
      <c r="B871" s="44"/>
      <c r="C871" s="43"/>
    </row>
    <row r="872">
      <c r="A872" s="44"/>
      <c r="B872" s="44"/>
      <c r="C872" s="43"/>
    </row>
    <row r="873">
      <c r="A873" s="44"/>
      <c r="B873" s="44"/>
      <c r="C873" s="43"/>
    </row>
    <row r="874">
      <c r="A874" s="44"/>
      <c r="B874" s="44"/>
      <c r="C874" s="43"/>
    </row>
    <row r="875">
      <c r="A875" s="44"/>
      <c r="B875" s="44"/>
      <c r="C875" s="43"/>
    </row>
    <row r="876">
      <c r="A876" s="44"/>
      <c r="B876" s="44"/>
      <c r="C876" s="43"/>
    </row>
    <row r="877">
      <c r="A877" s="44"/>
      <c r="B877" s="44"/>
      <c r="C877" s="43"/>
    </row>
    <row r="878">
      <c r="A878" s="44"/>
      <c r="B878" s="44"/>
      <c r="C878" s="43"/>
    </row>
    <row r="879">
      <c r="A879" s="44"/>
      <c r="B879" s="44"/>
      <c r="C879" s="43"/>
    </row>
    <row r="880">
      <c r="A880" s="44"/>
      <c r="B880" s="44"/>
      <c r="C880" s="43"/>
    </row>
    <row r="881">
      <c r="A881" s="44"/>
      <c r="B881" s="44"/>
      <c r="C881" s="43"/>
    </row>
    <row r="882">
      <c r="A882" s="44"/>
      <c r="B882" s="44"/>
      <c r="C882" s="43"/>
    </row>
    <row r="883">
      <c r="A883" s="44"/>
      <c r="B883" s="44"/>
      <c r="C883" s="43"/>
    </row>
    <row r="884">
      <c r="A884" s="44"/>
      <c r="B884" s="44"/>
      <c r="C884" s="43"/>
    </row>
    <row r="885">
      <c r="A885" s="44"/>
      <c r="B885" s="44"/>
      <c r="C885" s="43"/>
    </row>
    <row r="886">
      <c r="A886" s="44"/>
      <c r="B886" s="44"/>
      <c r="C886" s="43"/>
    </row>
    <row r="887">
      <c r="A887" s="44"/>
      <c r="B887" s="44"/>
      <c r="C887" s="43"/>
    </row>
    <row r="888">
      <c r="A888" s="44"/>
      <c r="B888" s="44"/>
      <c r="C888" s="43"/>
    </row>
    <row r="889">
      <c r="A889" s="44"/>
      <c r="B889" s="44"/>
      <c r="C889" s="43"/>
    </row>
    <row r="890">
      <c r="A890" s="44"/>
      <c r="B890" s="44"/>
      <c r="C890" s="43"/>
    </row>
    <row r="891">
      <c r="A891" s="44"/>
      <c r="B891" s="44"/>
      <c r="C891" s="43"/>
    </row>
    <row r="892">
      <c r="A892" s="44"/>
      <c r="B892" s="44"/>
      <c r="C892" s="43"/>
    </row>
    <row r="893">
      <c r="A893" s="44"/>
      <c r="B893" s="44"/>
      <c r="C893" s="43"/>
    </row>
    <row r="894">
      <c r="A894" s="44"/>
      <c r="B894" s="44"/>
      <c r="C894" s="43"/>
    </row>
    <row r="895">
      <c r="A895" s="44"/>
      <c r="B895" s="44"/>
      <c r="C895" s="43"/>
    </row>
    <row r="896">
      <c r="A896" s="44"/>
      <c r="B896" s="44"/>
      <c r="C896" s="43"/>
    </row>
    <row r="897">
      <c r="A897" s="44"/>
      <c r="B897" s="44"/>
      <c r="C897" s="43"/>
    </row>
    <row r="898">
      <c r="A898" s="44"/>
      <c r="B898" s="44"/>
      <c r="C898" s="43"/>
    </row>
    <row r="899">
      <c r="A899" s="44"/>
      <c r="B899" s="44"/>
      <c r="C899" s="43"/>
    </row>
    <row r="900">
      <c r="A900" s="44"/>
      <c r="B900" s="44"/>
      <c r="C900" s="43"/>
    </row>
    <row r="901">
      <c r="A901" s="44"/>
      <c r="B901" s="44"/>
      <c r="C901" s="43"/>
    </row>
    <row r="902">
      <c r="A902" s="44"/>
      <c r="B902" s="44"/>
      <c r="C902" s="43"/>
    </row>
    <row r="903">
      <c r="A903" s="44"/>
      <c r="B903" s="44"/>
      <c r="C903" s="43"/>
    </row>
    <row r="904">
      <c r="A904" s="44"/>
      <c r="B904" s="44"/>
      <c r="C904" s="43"/>
    </row>
    <row r="905">
      <c r="A905" s="44"/>
      <c r="B905" s="44"/>
      <c r="C905" s="43"/>
    </row>
    <row r="906">
      <c r="A906" s="44"/>
      <c r="B906" s="44"/>
      <c r="C906" s="43"/>
    </row>
    <row r="907">
      <c r="A907" s="44"/>
      <c r="B907" s="44"/>
      <c r="C907" s="43"/>
    </row>
    <row r="908">
      <c r="A908" s="44"/>
      <c r="B908" s="44"/>
      <c r="C908" s="43"/>
    </row>
    <row r="909">
      <c r="A909" s="44"/>
      <c r="B909" s="44"/>
      <c r="C909" s="43"/>
    </row>
    <row r="910">
      <c r="A910" s="44"/>
      <c r="B910" s="44"/>
      <c r="C910" s="43"/>
    </row>
    <row r="911">
      <c r="A911" s="44"/>
      <c r="B911" s="44"/>
      <c r="C911" s="43"/>
    </row>
    <row r="912">
      <c r="A912" s="44"/>
      <c r="B912" s="44"/>
      <c r="C912" s="43"/>
    </row>
    <row r="913">
      <c r="A913" s="44"/>
      <c r="B913" s="44"/>
      <c r="C913" s="43"/>
    </row>
    <row r="914">
      <c r="A914" s="44"/>
      <c r="B914" s="44"/>
      <c r="C914" s="43"/>
    </row>
    <row r="915">
      <c r="A915" s="44"/>
      <c r="B915" s="44"/>
      <c r="C915" s="43"/>
    </row>
    <row r="916">
      <c r="A916" s="44"/>
      <c r="B916" s="44"/>
      <c r="C916" s="43"/>
    </row>
    <row r="917">
      <c r="A917" s="44"/>
      <c r="B917" s="44"/>
      <c r="C917" s="43"/>
    </row>
    <row r="918">
      <c r="A918" s="44"/>
      <c r="B918" s="44"/>
      <c r="C918" s="43"/>
    </row>
    <row r="919">
      <c r="A919" s="44"/>
      <c r="B919" s="44"/>
      <c r="C919" s="43"/>
    </row>
    <row r="920">
      <c r="A920" s="44"/>
      <c r="B920" s="44"/>
      <c r="C920" s="43"/>
    </row>
    <row r="921">
      <c r="A921" s="44"/>
      <c r="B921" s="44"/>
      <c r="C921" s="43"/>
    </row>
    <row r="922">
      <c r="A922" s="44"/>
      <c r="B922" s="44"/>
      <c r="C922" s="43"/>
    </row>
    <row r="923">
      <c r="A923" s="44"/>
      <c r="B923" s="44"/>
      <c r="C923" s="43"/>
    </row>
    <row r="924">
      <c r="A924" s="44"/>
      <c r="B924" s="44"/>
      <c r="C924" s="43"/>
    </row>
    <row r="925">
      <c r="A925" s="44"/>
      <c r="B925" s="44"/>
      <c r="C925" s="43"/>
    </row>
    <row r="926">
      <c r="A926" s="44"/>
      <c r="B926" s="44"/>
      <c r="C926" s="43"/>
    </row>
    <row r="927">
      <c r="A927" s="44"/>
      <c r="B927" s="44"/>
      <c r="C927" s="43"/>
    </row>
    <row r="928">
      <c r="A928" s="44"/>
      <c r="B928" s="44"/>
      <c r="C928" s="43"/>
    </row>
    <row r="929">
      <c r="A929" s="44"/>
      <c r="B929" s="44"/>
      <c r="C929" s="43"/>
    </row>
    <row r="930">
      <c r="A930" s="44"/>
      <c r="B930" s="44"/>
      <c r="C930" s="43"/>
    </row>
    <row r="931">
      <c r="A931" s="44"/>
      <c r="B931" s="44"/>
      <c r="C931" s="43"/>
    </row>
    <row r="932">
      <c r="A932" s="44"/>
      <c r="B932" s="44"/>
      <c r="C932" s="43"/>
    </row>
    <row r="933">
      <c r="A933" s="44"/>
      <c r="B933" s="44"/>
      <c r="C933" s="43"/>
    </row>
    <row r="934">
      <c r="A934" s="44"/>
      <c r="B934" s="44"/>
      <c r="C934" s="43"/>
    </row>
    <row r="935">
      <c r="A935" s="44"/>
      <c r="B935" s="44"/>
      <c r="C935" s="43"/>
    </row>
    <row r="936">
      <c r="A936" s="44"/>
      <c r="B936" s="44"/>
      <c r="C936" s="43"/>
    </row>
    <row r="937">
      <c r="A937" s="44"/>
      <c r="B937" s="44"/>
      <c r="C937" s="43"/>
    </row>
    <row r="938">
      <c r="A938" s="44"/>
      <c r="B938" s="44"/>
      <c r="C938" s="43"/>
    </row>
    <row r="939">
      <c r="A939" s="44"/>
      <c r="B939" s="44"/>
      <c r="C939" s="43"/>
    </row>
    <row r="940">
      <c r="A940" s="44"/>
      <c r="B940" s="44"/>
      <c r="C940" s="43"/>
    </row>
    <row r="941">
      <c r="A941" s="44"/>
      <c r="B941" s="44"/>
      <c r="C941" s="43"/>
    </row>
    <row r="942">
      <c r="A942" s="44"/>
      <c r="B942" s="44"/>
      <c r="C942" s="43"/>
    </row>
    <row r="943">
      <c r="A943" s="44"/>
      <c r="B943" s="44"/>
      <c r="C943" s="43"/>
    </row>
    <row r="944">
      <c r="A944" s="44"/>
      <c r="B944" s="44"/>
      <c r="C944" s="43"/>
    </row>
    <row r="945">
      <c r="A945" s="44"/>
      <c r="B945" s="44"/>
      <c r="C945" s="43"/>
    </row>
    <row r="946">
      <c r="A946" s="44"/>
      <c r="B946" s="44"/>
      <c r="C946" s="43"/>
    </row>
    <row r="947">
      <c r="A947" s="44"/>
      <c r="B947" s="44"/>
      <c r="C947" s="43"/>
    </row>
    <row r="948">
      <c r="A948" s="44"/>
      <c r="B948" s="44"/>
      <c r="C948" s="43"/>
    </row>
    <row r="949">
      <c r="A949" s="44"/>
      <c r="B949" s="44"/>
      <c r="C949" s="43"/>
    </row>
    <row r="950">
      <c r="A950" s="44"/>
      <c r="B950" s="44"/>
      <c r="C950" s="43"/>
    </row>
    <row r="951">
      <c r="A951" s="44"/>
      <c r="B951" s="44"/>
      <c r="C951" s="43"/>
    </row>
    <row r="952">
      <c r="A952" s="44"/>
      <c r="B952" s="44"/>
      <c r="C952" s="43"/>
    </row>
    <row r="953">
      <c r="A953" s="44"/>
      <c r="B953" s="44"/>
      <c r="C953" s="43"/>
    </row>
    <row r="954">
      <c r="A954" s="44"/>
      <c r="B954" s="44"/>
      <c r="C954" s="43"/>
    </row>
    <row r="955">
      <c r="A955" s="44"/>
      <c r="B955" s="44"/>
      <c r="C955" s="43"/>
    </row>
    <row r="956">
      <c r="A956" s="44"/>
      <c r="B956" s="44"/>
      <c r="C956" s="43"/>
    </row>
    <row r="957">
      <c r="A957" s="44"/>
      <c r="B957" s="44"/>
      <c r="C957" s="43"/>
    </row>
    <row r="958">
      <c r="A958" s="44"/>
      <c r="B958" s="44"/>
      <c r="C958" s="43"/>
    </row>
    <row r="959">
      <c r="A959" s="44"/>
      <c r="B959" s="44"/>
      <c r="C959" s="43"/>
    </row>
    <row r="960">
      <c r="A960" s="44"/>
      <c r="B960" s="44"/>
      <c r="C960" s="43"/>
    </row>
    <row r="961">
      <c r="A961" s="44"/>
      <c r="B961" s="44"/>
      <c r="C961" s="43"/>
    </row>
    <row r="962">
      <c r="A962" s="44"/>
      <c r="B962" s="44"/>
      <c r="C962" s="43"/>
    </row>
    <row r="963">
      <c r="A963" s="44"/>
      <c r="B963" s="44"/>
      <c r="C963" s="43"/>
    </row>
    <row r="964">
      <c r="A964" s="44"/>
      <c r="B964" s="44"/>
      <c r="C964" s="43"/>
    </row>
    <row r="965">
      <c r="A965" s="44"/>
      <c r="B965" s="44"/>
      <c r="C965" s="43"/>
    </row>
    <row r="966">
      <c r="A966" s="44"/>
      <c r="B966" s="44"/>
      <c r="C966" s="43"/>
    </row>
    <row r="967">
      <c r="A967" s="44"/>
      <c r="B967" s="44"/>
      <c r="C967" s="43"/>
    </row>
    <row r="968">
      <c r="A968" s="44"/>
      <c r="B968" s="44"/>
      <c r="C968" s="43"/>
    </row>
    <row r="969">
      <c r="A969" s="44"/>
      <c r="B969" s="44"/>
      <c r="C969" s="43"/>
    </row>
    <row r="970">
      <c r="A970" s="44"/>
      <c r="B970" s="44"/>
      <c r="C970" s="43"/>
    </row>
    <row r="971">
      <c r="A971" s="44"/>
      <c r="B971" s="44"/>
      <c r="C971" s="43"/>
    </row>
    <row r="972">
      <c r="A972" s="44"/>
      <c r="B972" s="44"/>
      <c r="C972" s="43"/>
    </row>
    <row r="973">
      <c r="A973" s="44"/>
      <c r="B973" s="44"/>
      <c r="C973" s="43"/>
    </row>
    <row r="974">
      <c r="A974" s="44"/>
      <c r="B974" s="44"/>
      <c r="C974" s="43"/>
    </row>
    <row r="975">
      <c r="A975" s="44"/>
      <c r="B975" s="44"/>
      <c r="C975" s="43"/>
    </row>
    <row r="976">
      <c r="A976" s="44"/>
      <c r="B976" s="44"/>
      <c r="C976" s="43"/>
    </row>
    <row r="977">
      <c r="A977" s="44"/>
      <c r="B977" s="44"/>
      <c r="C977" s="43"/>
    </row>
    <row r="978">
      <c r="A978" s="44"/>
      <c r="B978" s="44"/>
      <c r="C978" s="43"/>
    </row>
    <row r="979">
      <c r="A979" s="44"/>
      <c r="B979" s="44"/>
      <c r="C979" s="43"/>
    </row>
    <row r="980">
      <c r="A980" s="44"/>
      <c r="B980" s="44"/>
      <c r="C980" s="43"/>
    </row>
    <row r="981">
      <c r="A981" s="44"/>
      <c r="B981" s="44"/>
      <c r="C981" s="43"/>
    </row>
    <row r="982">
      <c r="A982" s="44"/>
      <c r="B982" s="44"/>
      <c r="C982" s="43"/>
    </row>
    <row r="983">
      <c r="A983" s="44"/>
      <c r="B983" s="44"/>
      <c r="C983" s="43"/>
    </row>
    <row r="984">
      <c r="A984" s="44"/>
      <c r="B984" s="44"/>
      <c r="C984" s="43"/>
    </row>
    <row r="985">
      <c r="A985" s="44"/>
      <c r="B985" s="44"/>
      <c r="C985" s="43"/>
    </row>
    <row r="986">
      <c r="A986" s="44"/>
      <c r="B986" s="44"/>
      <c r="C986" s="43"/>
    </row>
    <row r="987">
      <c r="A987" s="44"/>
      <c r="B987" s="44"/>
      <c r="C987" s="43"/>
    </row>
    <row r="988">
      <c r="A988" s="44"/>
      <c r="B988" s="44"/>
      <c r="C988" s="43"/>
    </row>
    <row r="989">
      <c r="A989" s="44"/>
      <c r="B989" s="44"/>
      <c r="C989" s="43"/>
    </row>
    <row r="990">
      <c r="A990" s="44"/>
      <c r="B990" s="44"/>
      <c r="C990" s="43"/>
    </row>
    <row r="991">
      <c r="A991" s="44"/>
      <c r="B991" s="44"/>
      <c r="C991" s="43"/>
    </row>
    <row r="992">
      <c r="A992" s="44"/>
      <c r="B992" s="44"/>
      <c r="C992" s="43"/>
    </row>
    <row r="993">
      <c r="A993" s="44"/>
      <c r="B993" s="44"/>
      <c r="C993" s="43"/>
    </row>
    <row r="994">
      <c r="A994" s="44"/>
      <c r="B994" s="44"/>
      <c r="C994" s="43"/>
    </row>
    <row r="995">
      <c r="A995" s="44"/>
      <c r="B995" s="44"/>
      <c r="C995" s="43"/>
    </row>
    <row r="996">
      <c r="A996" s="44"/>
      <c r="B996" s="44"/>
      <c r="C996" s="43"/>
    </row>
    <row r="997">
      <c r="A997" s="44"/>
      <c r="B997" s="44"/>
      <c r="C997" s="43"/>
    </row>
    <row r="998">
      <c r="A998" s="44"/>
      <c r="B998" s="44"/>
      <c r="C998" s="43"/>
    </row>
    <row r="999">
      <c r="A999" s="44"/>
      <c r="B999" s="44"/>
      <c r="C999" s="43"/>
    </row>
    <row r="1000">
      <c r="A1000" s="44"/>
      <c r="B1000" s="44"/>
      <c r="C1000" s="43"/>
    </row>
    <row r="1001">
      <c r="A1001" s="44"/>
      <c r="B1001" s="44"/>
      <c r="C1001" s="43"/>
    </row>
  </sheetData>
  <mergeCells count="1">
    <mergeCell ref="A1:C1"/>
  </mergeCells>
  <drawing r:id="rId2"/>
  <legacyDrawing r:id="rId3"/>
</worksheet>
</file>